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_BODEN\Düngeempfehlung\HP duengen\"/>
    </mc:Choice>
  </mc:AlternateContent>
  <workbookProtection workbookAlgorithmName="SHA-512" workbookHashValue="UHixs0Z2BCb5HKfFDopyA2M+I21kPssZBxC6l+8BVW1c+ophhiNebrjZJd/OQqdimDiiHK3YhegT9gL6TNMv3g==" workbookSaltValue="Jn7dBpmAtnvyXT0OwkUcmA==" workbookSpinCount="100000" lockStructure="1"/>
  <bookViews>
    <workbookView xWindow="0" yWindow="0" windowWidth="19200" windowHeight="8300"/>
  </bookViews>
  <sheets>
    <sheet name="DüngEmpf" sheetId="1" r:id="rId1"/>
    <sheet name="1 Nährstoffe Entzug" sheetId="2" state="hidden" r:id="rId2"/>
    <sheet name="Heft10 Tab7" sheetId="4" state="hidden" r:id="rId3"/>
    <sheet name="2 Fakt Mg K P" sheetId="5" state="hidden" r:id="rId4"/>
    <sheet name="Liste Fruchtarten" sheetId="6" state="hidden" r:id="rId5"/>
  </sheets>
  <definedNames>
    <definedName name="_xlnm.Print_Area" localSheetId="0">DüngEmpf!$A$1:$P$45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D27" i="1"/>
  <c r="D25" i="1"/>
  <c r="D23" i="1"/>
  <c r="D21" i="1"/>
  <c r="O7" i="1"/>
  <c r="A21" i="1"/>
  <c r="A34" i="1" s="1"/>
  <c r="A9" i="1"/>
  <c r="A22" i="1" s="1"/>
  <c r="A35" i="1" s="1"/>
  <c r="A11" i="1" l="1"/>
  <c r="A23" i="1"/>
  <c r="A36" i="1" s="1"/>
  <c r="A24" i="1" l="1"/>
  <c r="A37" i="1" s="1"/>
  <c r="A13" i="1" l="1"/>
  <c r="A25" i="1"/>
  <c r="A38" i="1" s="1"/>
  <c r="A26" i="1" l="1"/>
  <c r="A39" i="1" s="1"/>
  <c r="A15" i="1" l="1"/>
  <c r="A27" i="1"/>
  <c r="A40" i="1" s="1"/>
  <c r="A28" i="1" l="1"/>
  <c r="A41" i="1" s="1"/>
  <c r="A17" i="1" l="1"/>
  <c r="A29" i="1"/>
  <c r="A42" i="1" s="1"/>
  <c r="A30" i="1" l="1"/>
  <c r="A43" i="1" s="1"/>
  <c r="A19" i="1" l="1"/>
  <c r="A32" i="1" s="1"/>
  <c r="A45" i="1" s="1"/>
  <c r="A31" i="1"/>
  <c r="A44" i="1" s="1"/>
  <c r="G10" i="1" l="1"/>
  <c r="G12" i="1"/>
  <c r="G14" i="1"/>
  <c r="G16" i="1"/>
  <c r="G18" i="1"/>
  <c r="G8" i="1"/>
  <c r="I8" i="2" l="1"/>
  <c r="I8" i="1"/>
  <c r="D19" i="1" l="1"/>
  <c r="D9" i="1" l="1"/>
  <c r="D22" i="1" s="1"/>
  <c r="B9" i="1"/>
  <c r="G9" i="1" s="1"/>
  <c r="D15" i="1"/>
  <c r="D17" i="1" l="1"/>
  <c r="D13" i="1"/>
  <c r="D26" i="1" s="1"/>
  <c r="D11" i="1"/>
  <c r="D24" i="1" s="1"/>
  <c r="D35" i="1"/>
  <c r="B23" i="1"/>
  <c r="I23" i="1" s="1"/>
  <c r="B25" i="1"/>
  <c r="B27" i="1"/>
  <c r="I27" i="1" s="1"/>
  <c r="B29" i="1"/>
  <c r="I29" i="1" s="1"/>
  <c r="B31" i="1"/>
  <c r="I31" i="1" s="1"/>
  <c r="D34" i="1"/>
  <c r="B21" i="1"/>
  <c r="I21" i="1" s="1"/>
  <c r="M21" i="1"/>
  <c r="M34" i="1"/>
  <c r="B19" i="1"/>
  <c r="B17" i="1"/>
  <c r="B15" i="1"/>
  <c r="B13" i="1"/>
  <c r="B11" i="1"/>
  <c r="B22" i="1"/>
  <c r="I22" i="1" s="1"/>
  <c r="G25" i="1" l="1"/>
  <c r="I25" i="1"/>
  <c r="G17" i="1"/>
  <c r="B32" i="1"/>
  <c r="I32" i="1" s="1"/>
  <c r="G19" i="1"/>
  <c r="B40" i="1"/>
  <c r="G27" i="1"/>
  <c r="B24" i="1"/>
  <c r="I24" i="1" s="1"/>
  <c r="G11" i="1"/>
  <c r="B26" i="1"/>
  <c r="I26" i="1" s="1"/>
  <c r="G13" i="1"/>
  <c r="G15" i="1"/>
  <c r="B44" i="1"/>
  <c r="G31" i="1"/>
  <c r="B42" i="1"/>
  <c r="G29" i="1"/>
  <c r="B36" i="1"/>
  <c r="G23" i="1"/>
  <c r="B35" i="1"/>
  <c r="G22" i="1"/>
  <c r="B34" i="1"/>
  <c r="G21" i="1"/>
  <c r="B38" i="1"/>
  <c r="B28" i="1"/>
  <c r="B30" i="1"/>
  <c r="D37" i="1"/>
  <c r="D36" i="1"/>
  <c r="G28" i="1" l="1"/>
  <c r="I28" i="1"/>
  <c r="G40" i="1"/>
  <c r="I40" i="1"/>
  <c r="G44" i="1"/>
  <c r="I44" i="1"/>
  <c r="G38" i="1"/>
  <c r="I38" i="1"/>
  <c r="G42" i="1"/>
  <c r="I42" i="1"/>
  <c r="G30" i="1"/>
  <c r="I30" i="1"/>
  <c r="G36" i="1"/>
  <c r="I36" i="1"/>
  <c r="I34" i="1"/>
  <c r="G34" i="1"/>
  <c r="G35" i="1"/>
  <c r="I35" i="1"/>
  <c r="B37" i="1"/>
  <c r="G24" i="1"/>
  <c r="B39" i="1"/>
  <c r="G26" i="1"/>
  <c r="B45" i="1"/>
  <c r="G32" i="1"/>
  <c r="K8" i="1"/>
  <c r="B41" i="1"/>
  <c r="B43" i="1"/>
  <c r="D38" i="1"/>
  <c r="O9" i="5"/>
  <c r="K38" i="1" l="1"/>
  <c r="K36" i="1"/>
  <c r="G45" i="1"/>
  <c r="I45" i="1"/>
  <c r="G39" i="1"/>
  <c r="I39" i="1"/>
  <c r="G43" i="1"/>
  <c r="I43" i="1"/>
  <c r="G37" i="1"/>
  <c r="I37" i="1"/>
  <c r="G41" i="1"/>
  <c r="I41" i="1"/>
  <c r="K35" i="1"/>
  <c r="K34" i="1"/>
  <c r="K25" i="1"/>
  <c r="D39" i="1"/>
  <c r="I5" i="2"/>
  <c r="F5" i="2"/>
  <c r="K39" i="1" l="1"/>
  <c r="K26" i="1"/>
  <c r="K37" i="1"/>
  <c r="D40" i="1"/>
  <c r="K40" i="1" s="1"/>
  <c r="K22" i="1"/>
  <c r="K27" i="2"/>
  <c r="J27" i="2"/>
  <c r="L27" i="2" s="1"/>
  <c r="H27" i="2"/>
  <c r="G27" i="2"/>
  <c r="K28" i="2"/>
  <c r="J28" i="2"/>
  <c r="H28" i="2"/>
  <c r="G28" i="2"/>
  <c r="L47" i="4"/>
  <c r="L48" i="4"/>
  <c r="L49" i="4"/>
  <c r="L46" i="4"/>
  <c r="H56" i="4"/>
  <c r="H57" i="4"/>
  <c r="H58" i="4"/>
  <c r="H59" i="4"/>
  <c r="H55" i="4"/>
  <c r="O22" i="1" l="1"/>
  <c r="O35" i="1"/>
  <c r="O36" i="1"/>
  <c r="I27" i="2"/>
  <c r="L9" i="2"/>
  <c r="I9" i="2"/>
  <c r="F40" i="2"/>
  <c r="I40" i="2"/>
  <c r="L40" i="2"/>
  <c r="F41" i="2"/>
  <c r="I41" i="2"/>
  <c r="L41" i="2"/>
  <c r="L39" i="2"/>
  <c r="I39" i="2"/>
  <c r="F39" i="2"/>
  <c r="L38" i="2"/>
  <c r="I38" i="2"/>
  <c r="F38" i="2"/>
  <c r="L37" i="2"/>
  <c r="I37" i="2"/>
  <c r="F37" i="2"/>
  <c r="F15" i="2"/>
  <c r="L24" i="2"/>
  <c r="L25" i="2"/>
  <c r="L26" i="2"/>
  <c r="L28" i="2"/>
  <c r="L29" i="2"/>
  <c r="I24" i="2"/>
  <c r="I25" i="2"/>
  <c r="I26" i="2"/>
  <c r="I28" i="2"/>
  <c r="I29" i="2"/>
  <c r="F24" i="2"/>
  <c r="F25" i="2"/>
  <c r="F26" i="2"/>
  <c r="F27" i="2"/>
  <c r="F28" i="2"/>
  <c r="F29" i="2"/>
  <c r="U25" i="5"/>
  <c r="U26" i="5"/>
  <c r="T19" i="5"/>
  <c r="T20" i="5"/>
  <c r="C100" i="5"/>
  <c r="C99" i="5"/>
  <c r="C98" i="5"/>
  <c r="C97" i="5"/>
  <c r="C96" i="5"/>
  <c r="C95" i="5"/>
  <c r="C94" i="5"/>
  <c r="C93" i="5"/>
  <c r="C82" i="5"/>
  <c r="C81" i="5"/>
  <c r="C80" i="5"/>
  <c r="D81" i="5" s="1"/>
  <c r="C79" i="5"/>
  <c r="C78" i="5"/>
  <c r="C77" i="5"/>
  <c r="D77" i="5" s="1"/>
  <c r="C76" i="5"/>
  <c r="C75" i="5"/>
  <c r="D75" i="5" s="1"/>
  <c r="C63" i="5"/>
  <c r="C62" i="5"/>
  <c r="C61" i="5"/>
  <c r="D62" i="5" s="1"/>
  <c r="C60" i="5"/>
  <c r="C59" i="5"/>
  <c r="D60" i="5" s="1"/>
  <c r="C58" i="5"/>
  <c r="C57" i="5"/>
  <c r="C56" i="5"/>
  <c r="D56" i="5" s="1"/>
  <c r="C48" i="5"/>
  <c r="C47" i="5"/>
  <c r="C46" i="5"/>
  <c r="C45" i="5"/>
  <c r="C44" i="5"/>
  <c r="C43" i="5"/>
  <c r="C42" i="5"/>
  <c r="C41" i="5"/>
  <c r="C32" i="5"/>
  <c r="C31" i="5"/>
  <c r="C30" i="5"/>
  <c r="C29" i="5"/>
  <c r="C28" i="5"/>
  <c r="D29" i="5" s="1"/>
  <c r="C27" i="5"/>
  <c r="D27" i="5" s="1"/>
  <c r="C26" i="5"/>
  <c r="C25" i="5"/>
  <c r="D25" i="5" s="1"/>
  <c r="F81" i="5"/>
  <c r="F80" i="5"/>
  <c r="F79" i="5"/>
  <c r="D79" i="5"/>
  <c r="F78" i="5"/>
  <c r="F77" i="5"/>
  <c r="F76" i="5"/>
  <c r="F75" i="5"/>
  <c r="F74" i="5"/>
  <c r="F62" i="5"/>
  <c r="F61" i="5"/>
  <c r="F60" i="5"/>
  <c r="F59" i="5"/>
  <c r="F58" i="5"/>
  <c r="F57" i="5"/>
  <c r="F56" i="5"/>
  <c r="F55" i="5"/>
  <c r="R43" i="5"/>
  <c r="R41" i="5"/>
  <c r="R42" i="5"/>
  <c r="R44" i="5"/>
  <c r="F47" i="5"/>
  <c r="F46" i="5"/>
  <c r="F45" i="5"/>
  <c r="F44" i="5"/>
  <c r="F43" i="5"/>
  <c r="F42" i="5"/>
  <c r="F41" i="5"/>
  <c r="D41" i="5"/>
  <c r="F40" i="5"/>
  <c r="U24" i="5"/>
  <c r="U23" i="5"/>
  <c r="U22" i="5"/>
  <c r="U21" i="5"/>
  <c r="U20" i="5"/>
  <c r="U19" i="5"/>
  <c r="U18" i="5"/>
  <c r="U17" i="5"/>
  <c r="U16" i="5"/>
  <c r="U15" i="5"/>
  <c r="U14" i="5"/>
  <c r="U13" i="5"/>
  <c r="U12" i="5"/>
  <c r="U11" i="5"/>
  <c r="U10" i="5"/>
  <c r="U9" i="5"/>
  <c r="U8" i="5"/>
  <c r="S14" i="5"/>
  <c r="S13" i="5"/>
  <c r="S12" i="5"/>
  <c r="S11" i="5"/>
  <c r="S10" i="5"/>
  <c r="S9" i="5"/>
  <c r="S8" i="5"/>
  <c r="R40" i="5"/>
  <c r="R39" i="5"/>
  <c r="R38" i="5"/>
  <c r="R37" i="5"/>
  <c r="R36" i="5"/>
  <c r="R35" i="5"/>
  <c r="R34" i="5"/>
  <c r="R33" i="5"/>
  <c r="R32" i="5"/>
  <c r="R31" i="5"/>
  <c r="R30" i="5"/>
  <c r="R29" i="5"/>
  <c r="R28" i="5"/>
  <c r="R27" i="5"/>
  <c r="R26" i="5"/>
  <c r="R25" i="5"/>
  <c r="R24" i="5"/>
  <c r="R23" i="5"/>
  <c r="R22" i="5"/>
  <c r="R21" i="5"/>
  <c r="R20" i="5"/>
  <c r="R19" i="5"/>
  <c r="R18" i="5"/>
  <c r="R17" i="5"/>
  <c r="R16" i="5"/>
  <c r="R15" i="5"/>
  <c r="R14" i="5"/>
  <c r="R13" i="5"/>
  <c r="R12" i="5"/>
  <c r="R11" i="5"/>
  <c r="P11" i="5"/>
  <c r="P12" i="5"/>
  <c r="P13" i="5"/>
  <c r="P14" i="5"/>
  <c r="P15" i="5"/>
  <c r="P16" i="5"/>
  <c r="P17" i="5"/>
  <c r="P18" i="5"/>
  <c r="P19" i="5"/>
  <c r="P20" i="5"/>
  <c r="P21" i="5"/>
  <c r="P22" i="5"/>
  <c r="P23" i="5"/>
  <c r="P24" i="5"/>
  <c r="P25" i="5"/>
  <c r="P26" i="5"/>
  <c r="P27" i="5"/>
  <c r="P28" i="5"/>
  <c r="P29" i="5"/>
  <c r="P30" i="5"/>
  <c r="P31" i="5"/>
  <c r="P32" i="5"/>
  <c r="P33" i="5"/>
  <c r="P34" i="5"/>
  <c r="P10" i="5"/>
  <c r="C16" i="5"/>
  <c r="C15" i="5"/>
  <c r="C14" i="5"/>
  <c r="C13" i="5"/>
  <c r="C12" i="5"/>
  <c r="D13" i="5" s="1"/>
  <c r="C11" i="5"/>
  <c r="C10" i="5"/>
  <c r="D11" i="5" s="1"/>
  <c r="C9" i="5"/>
  <c r="F31" i="5"/>
  <c r="F30" i="5"/>
  <c r="F29" i="5"/>
  <c r="F28" i="5"/>
  <c r="F27" i="5"/>
  <c r="F26" i="5"/>
  <c r="F25" i="5"/>
  <c r="F24" i="5"/>
  <c r="D29" i="1" l="1"/>
  <c r="D41" i="1"/>
  <c r="K28" i="1"/>
  <c r="O28" i="1" s="1"/>
  <c r="O37" i="1"/>
  <c r="K24" i="1"/>
  <c r="O24" i="1" s="1"/>
  <c r="D31" i="5"/>
  <c r="D15" i="5"/>
  <c r="D43" i="5"/>
  <c r="D58" i="5"/>
  <c r="D45" i="5"/>
  <c r="D47" i="5"/>
  <c r="L23" i="2"/>
  <c r="L22" i="2"/>
  <c r="L21" i="2"/>
  <c r="L20" i="2"/>
  <c r="L19" i="2"/>
  <c r="L18" i="2"/>
  <c r="L17" i="2"/>
  <c r="L16" i="2"/>
  <c r="L15" i="2"/>
  <c r="L14" i="2"/>
  <c r="L13" i="2"/>
  <c r="O34" i="1" s="1"/>
  <c r="L12" i="2"/>
  <c r="L11" i="2"/>
  <c r="L10" i="2"/>
  <c r="L8" i="2"/>
  <c r="L7" i="2"/>
  <c r="L6" i="2"/>
  <c r="L5" i="2"/>
  <c r="I23" i="2"/>
  <c r="I22" i="2"/>
  <c r="I21" i="2"/>
  <c r="I20" i="2"/>
  <c r="I19" i="2"/>
  <c r="I18" i="2"/>
  <c r="I17" i="2"/>
  <c r="I16" i="2"/>
  <c r="I15" i="2"/>
  <c r="I14" i="2"/>
  <c r="I13" i="2"/>
  <c r="K21" i="1" s="1"/>
  <c r="O21" i="1" s="1"/>
  <c r="I12" i="2"/>
  <c r="I11" i="2"/>
  <c r="I10" i="2"/>
  <c r="I7" i="2"/>
  <c r="I6" i="2"/>
  <c r="F6" i="2"/>
  <c r="F7" i="2"/>
  <c r="F8" i="2"/>
  <c r="F9" i="2"/>
  <c r="F10" i="2"/>
  <c r="F11" i="2"/>
  <c r="F12" i="2"/>
  <c r="F13" i="2"/>
  <c r="F14" i="2"/>
  <c r="F16" i="2"/>
  <c r="F17" i="2"/>
  <c r="F18" i="2"/>
  <c r="F19" i="2"/>
  <c r="F20" i="2"/>
  <c r="F21" i="2"/>
  <c r="F22" i="2"/>
  <c r="F23" i="2"/>
  <c r="F115" i="5"/>
  <c r="F114" i="5"/>
  <c r="F113" i="5"/>
  <c r="F112" i="5"/>
  <c r="F111" i="5"/>
  <c r="F110" i="5"/>
  <c r="F109" i="5"/>
  <c r="F108" i="5"/>
  <c r="F99" i="5"/>
  <c r="F98" i="5"/>
  <c r="F97" i="5"/>
  <c r="F96" i="5"/>
  <c r="F95" i="5"/>
  <c r="F94" i="5"/>
  <c r="F93" i="5"/>
  <c r="F92" i="5"/>
  <c r="F15" i="5"/>
  <c r="F14" i="5"/>
  <c r="F13" i="5"/>
  <c r="F12" i="5"/>
  <c r="F11" i="5"/>
  <c r="F10" i="5"/>
  <c r="F9" i="5"/>
  <c r="F8" i="5"/>
  <c r="O13" i="5"/>
  <c r="O14" i="5"/>
  <c r="O15" i="5"/>
  <c r="O16" i="5"/>
  <c r="O17" i="5"/>
  <c r="O18" i="5"/>
  <c r="O19" i="5"/>
  <c r="O20" i="5"/>
  <c r="O21" i="5"/>
  <c r="O22" i="5"/>
  <c r="O23" i="5"/>
  <c r="O24" i="5"/>
  <c r="O25" i="5"/>
  <c r="O26" i="5"/>
  <c r="O27" i="5"/>
  <c r="O28" i="5"/>
  <c r="O29" i="5"/>
  <c r="O30" i="5"/>
  <c r="O31" i="5"/>
  <c r="O32" i="5"/>
  <c r="O33" i="5"/>
  <c r="O10" i="5"/>
  <c r="O11" i="5"/>
  <c r="O12" i="5"/>
  <c r="D115" i="5"/>
  <c r="D113" i="5"/>
  <c r="D111" i="5"/>
  <c r="D109" i="5"/>
  <c r="K41" i="1" l="1"/>
  <c r="O41" i="1" s="1"/>
  <c r="I17" i="1"/>
  <c r="K17" i="1" s="1"/>
  <c r="I14" i="1"/>
  <c r="K14" i="1" s="1"/>
  <c r="I15" i="1"/>
  <c r="K15" i="1" s="1"/>
  <c r="I18" i="1"/>
  <c r="I16" i="1"/>
  <c r="K16" i="1" s="1"/>
  <c r="I9" i="1"/>
  <c r="K9" i="1" s="1"/>
  <c r="I12" i="1"/>
  <c r="K12" i="1" s="1"/>
  <c r="I10" i="1"/>
  <c r="K10" i="1" s="1"/>
  <c r="I19" i="1"/>
  <c r="I11" i="1"/>
  <c r="K11" i="1" s="1"/>
  <c r="I13" i="1"/>
  <c r="K13" i="1" s="1"/>
  <c r="D30" i="1"/>
  <c r="D42" i="1"/>
  <c r="K29" i="1"/>
  <c r="O29" i="1" s="1"/>
  <c r="K27" i="1"/>
  <c r="O27" i="1" s="1"/>
  <c r="K23" i="1"/>
  <c r="O23" i="1" s="1"/>
  <c r="O38" i="1"/>
  <c r="O25" i="1"/>
  <c r="T8" i="5"/>
  <c r="T9" i="5"/>
  <c r="Q10" i="5"/>
  <c r="T10" i="5"/>
  <c r="Q11" i="5"/>
  <c r="T11" i="5"/>
  <c r="Q12" i="5"/>
  <c r="T12" i="5"/>
  <c r="Q13" i="5"/>
  <c r="T13" i="5"/>
  <c r="Q14" i="5"/>
  <c r="T14" i="5"/>
  <c r="Q15" i="5"/>
  <c r="T15" i="5"/>
  <c r="Q16" i="5"/>
  <c r="T16" i="5"/>
  <c r="Q17" i="5"/>
  <c r="T17" i="5"/>
  <c r="Q18" i="5"/>
  <c r="T18" i="5"/>
  <c r="Q19" i="5"/>
  <c r="Q20" i="5"/>
  <c r="Q21" i="5"/>
  <c r="Q22" i="5"/>
  <c r="Q23" i="5"/>
  <c r="Q24" i="5"/>
  <c r="Q25" i="5"/>
  <c r="Q26" i="5"/>
  <c r="Q27" i="5"/>
  <c r="Q28" i="5"/>
  <c r="Q29" i="5"/>
  <c r="Q30" i="5"/>
  <c r="Q31" i="5"/>
  <c r="Q32" i="5"/>
  <c r="Q33" i="5"/>
  <c r="Q34" i="5"/>
  <c r="Q35" i="5"/>
  <c r="Q36" i="5"/>
  <c r="Q37" i="5"/>
  <c r="Q38" i="5"/>
  <c r="Q39" i="5"/>
  <c r="D99" i="5"/>
  <c r="D97" i="5"/>
  <c r="D95" i="5"/>
  <c r="D93" i="5"/>
  <c r="D9" i="5"/>
  <c r="K42" i="1" l="1"/>
  <c r="O42" i="1" s="1"/>
  <c r="O16" i="1"/>
  <c r="O15" i="1"/>
  <c r="O14" i="1"/>
  <c r="O17" i="1"/>
  <c r="O8" i="1"/>
  <c r="O9" i="1"/>
  <c r="O13" i="1"/>
  <c r="O11" i="1"/>
  <c r="O10" i="1"/>
  <c r="O12" i="1"/>
  <c r="D31" i="1"/>
  <c r="K18" i="1"/>
  <c r="D43" i="1"/>
  <c r="K30" i="1"/>
  <c r="O30" i="1" s="1"/>
  <c r="O39" i="1"/>
  <c r="O26" i="1"/>
  <c r="K43" i="1" l="1"/>
  <c r="O43" i="1" s="1"/>
  <c r="O18" i="1"/>
  <c r="D44" i="1"/>
  <c r="K31" i="1"/>
  <c r="O31" i="1" s="1"/>
  <c r="D32" i="1"/>
  <c r="K19" i="1"/>
  <c r="O40" i="1"/>
  <c r="K44" i="1" l="1"/>
  <c r="O44" i="1" s="1"/>
  <c r="O19" i="1"/>
  <c r="D45" i="1"/>
  <c r="K32" i="1"/>
  <c r="O32" i="1" s="1"/>
  <c r="K45" i="1" l="1"/>
  <c r="O45" i="1" s="1"/>
</calcChain>
</file>

<file path=xl/comments1.xml><?xml version="1.0" encoding="utf-8"?>
<comments xmlns="http://schemas.openxmlformats.org/spreadsheetml/2006/main">
  <authors>
    <author>Jacobi, Dr. Fabian (LHL)</author>
  </authors>
  <commentList>
    <comment ref="C26" authorId="0" shapeId="0">
      <text>
        <r>
          <rPr>
            <b/>
            <sz val="9"/>
            <color indexed="81"/>
            <rFont val="Segoe UI"/>
            <family val="2"/>
          </rPr>
          <t>Jacobi, Dr. Fabian (LHL):</t>
        </r>
        <r>
          <rPr>
            <sz val="9"/>
            <color indexed="81"/>
            <rFont val="Segoe UI"/>
            <family val="2"/>
          </rPr>
          <t xml:space="preserve">
aus Heft 10</t>
        </r>
      </text>
    </comment>
  </commentList>
</comments>
</file>

<file path=xl/sharedStrings.xml><?xml version="1.0" encoding="utf-8"?>
<sst xmlns="http://schemas.openxmlformats.org/spreadsheetml/2006/main" count="549" uniqueCount="215">
  <si>
    <t>x</t>
  </si>
  <si>
    <t>=</t>
  </si>
  <si>
    <t>20___</t>
  </si>
  <si>
    <r>
      <t>kg K</t>
    </r>
    <r>
      <rPr>
        <vertAlign val="subscript"/>
        <sz val="12"/>
        <color rgb="FF000000"/>
        <rFont val="Calibri"/>
        <family val="2"/>
        <scheme val="minor"/>
      </rPr>
      <t>2</t>
    </r>
    <r>
      <rPr>
        <sz val="12"/>
        <color rgb="FF000000"/>
        <rFont val="Calibri"/>
        <family val="2"/>
        <scheme val="minor"/>
      </rPr>
      <t>O/dt FM</t>
    </r>
  </si>
  <si>
    <r>
      <t>kg P</t>
    </r>
    <r>
      <rPr>
        <vertAlign val="subscript"/>
        <sz val="12"/>
        <color rgb="FF000000"/>
        <rFont val="Calibri"/>
        <family val="2"/>
        <scheme val="minor"/>
      </rPr>
      <t>2</t>
    </r>
    <r>
      <rPr>
        <sz val="12"/>
        <color rgb="FF000000"/>
        <rFont val="Calibri"/>
        <family val="2"/>
        <scheme val="minor"/>
      </rPr>
      <t>O</t>
    </r>
    <r>
      <rPr>
        <vertAlign val="subscript"/>
        <sz val="12"/>
        <color rgb="FF000000"/>
        <rFont val="Calibri"/>
        <family val="2"/>
        <scheme val="minor"/>
      </rPr>
      <t>5</t>
    </r>
    <r>
      <rPr>
        <sz val="12"/>
        <color rgb="FF000000"/>
        <rFont val="Calibri"/>
        <family val="2"/>
        <scheme val="minor"/>
      </rPr>
      <t>/dt FM</t>
    </r>
  </si>
  <si>
    <t>=H+xN</t>
  </si>
  <si>
    <t>Nr.</t>
  </si>
  <si>
    <t>Kultur</t>
  </si>
  <si>
    <t>Neben</t>
  </si>
  <si>
    <t>Haupt</t>
  </si>
  <si>
    <t>H:N</t>
  </si>
  <si>
    <t>ENTZUG</t>
  </si>
  <si>
    <t>% TM</t>
  </si>
  <si>
    <t>N</t>
  </si>
  <si>
    <t>P</t>
  </si>
  <si>
    <r>
      <t>P</t>
    </r>
    <r>
      <rPr>
        <b/>
        <vertAlign val="subscript"/>
        <sz val="12"/>
        <color rgb="FFFFFFFF"/>
        <rFont val="Arial"/>
        <family val="2"/>
      </rPr>
      <t>2</t>
    </r>
    <r>
      <rPr>
        <b/>
        <sz val="12"/>
        <color rgb="FFFFFFFF"/>
        <rFont val="Arial"/>
        <family val="2"/>
      </rPr>
      <t>O</t>
    </r>
    <r>
      <rPr>
        <b/>
        <vertAlign val="subscript"/>
        <sz val="12"/>
        <color rgb="FFFFFFFF"/>
        <rFont val="Arial"/>
        <family val="2"/>
      </rPr>
      <t>5</t>
    </r>
  </si>
  <si>
    <t>K</t>
  </si>
  <si>
    <r>
      <t>K</t>
    </r>
    <r>
      <rPr>
        <b/>
        <vertAlign val="subscript"/>
        <sz val="12"/>
        <color rgb="FFFFFFFF"/>
        <rFont val="Arial"/>
        <family val="2"/>
      </rPr>
      <t>2</t>
    </r>
    <r>
      <rPr>
        <b/>
        <sz val="12"/>
        <color rgb="FFFFFFFF"/>
        <rFont val="Arial"/>
        <family val="2"/>
      </rPr>
      <t>O</t>
    </r>
  </si>
  <si>
    <t>Mg</t>
  </si>
  <si>
    <t>MgO</t>
  </si>
  <si>
    <t>S</t>
  </si>
  <si>
    <t>Weizen, Korn, 11% RP</t>
  </si>
  <si>
    <t>Weizen, Korn, 13% RP</t>
  </si>
  <si>
    <t>Weizen, Korn, 15% RP</t>
  </si>
  <si>
    <t>Weizen, Stroh</t>
  </si>
  <si>
    <t>Wi-Gerste, Korn, 12% RP</t>
  </si>
  <si>
    <t>Wi-Gerste, Korn, 13% RP</t>
  </si>
  <si>
    <t>Wi-Gerste, Stroh</t>
  </si>
  <si>
    <t>Roggen, Korn, 11% RP</t>
  </si>
  <si>
    <t>Roggen, Stroh</t>
  </si>
  <si>
    <t>Triticale, Korn, 12% RP</t>
  </si>
  <si>
    <t>Triticale, Korn, 13% RP</t>
  </si>
  <si>
    <t>Triticale, Stroh</t>
  </si>
  <si>
    <t>So-Brau-G, Korn, 10% RP</t>
  </si>
  <si>
    <t>So-Futter-G, Korn, 10% RP</t>
  </si>
  <si>
    <t>So-Gerste, Stroh</t>
  </si>
  <si>
    <t>Hafer, Korn, 11% RP</t>
  </si>
  <si>
    <t>Hafer, Korn, 12% RP</t>
  </si>
  <si>
    <t>Hafer, Stroh</t>
  </si>
  <si>
    <t>Durum, Korn, 15% RP</t>
  </si>
  <si>
    <t>Durum, Korn, 16% RP</t>
  </si>
  <si>
    <t>Durum, Stroh</t>
  </si>
  <si>
    <t>Kö-Raps, Korn</t>
  </si>
  <si>
    <t xml:space="preserve">Kö-Raps, Stroh </t>
  </si>
  <si>
    <t>Kö-Mais, Korn</t>
  </si>
  <si>
    <t>1)</t>
  </si>
  <si>
    <t xml:space="preserve">Kö-Mais, Stroh </t>
  </si>
  <si>
    <t>Zu-Rüben, Rübe</t>
  </si>
  <si>
    <t>Zu-Rüben, Blatt</t>
  </si>
  <si>
    <t>Fu-Rüben, Rübe</t>
  </si>
  <si>
    <t>Fu-Rüben, Blatt</t>
  </si>
  <si>
    <t>Kartoffeln, Knolle</t>
  </si>
  <si>
    <t xml:space="preserve">Kartoffeln, Kraut </t>
  </si>
  <si>
    <t>A-Bohnen, Korn</t>
  </si>
  <si>
    <t>A-Bohnen, Stroh</t>
  </si>
  <si>
    <t>Erbsen, Korn</t>
  </si>
  <si>
    <t>Erbsen, Stroh</t>
  </si>
  <si>
    <t>Si-Mais</t>
  </si>
  <si>
    <t>Heft 10 Tab.7</t>
  </si>
  <si>
    <t>K2O</t>
  </si>
  <si>
    <t>A</t>
  </si>
  <si>
    <t>B</t>
  </si>
  <si>
    <t>C</t>
  </si>
  <si>
    <t>D</t>
  </si>
  <si>
    <t>E</t>
  </si>
  <si>
    <t>exp</t>
  </si>
  <si>
    <t>m</t>
  </si>
  <si>
    <t>Faktor</t>
  </si>
  <si>
    <t>Klassenmitte</t>
  </si>
  <si>
    <t>&gt;28</t>
  </si>
  <si>
    <t>&gt;34</t>
  </si>
  <si>
    <t>&gt;14</t>
  </si>
  <si>
    <t>P2O5</t>
  </si>
  <si>
    <t>Haupt &amp; Neben</t>
  </si>
  <si>
    <t>BAG I</t>
  </si>
  <si>
    <t>BAG II</t>
  </si>
  <si>
    <t>BAG III</t>
  </si>
  <si>
    <t>&gt;38</t>
  </si>
  <si>
    <t>&gt;8</t>
  </si>
  <si>
    <t>&gt;20</t>
  </si>
  <si>
    <t>Spalte 1</t>
  </si>
  <si>
    <t>Spalte 2</t>
  </si>
  <si>
    <t>Spalte 3</t>
  </si>
  <si>
    <t>Spalte 4</t>
  </si>
  <si>
    <t>Spalte 5</t>
  </si>
  <si>
    <t>Spalte 6</t>
  </si>
  <si>
    <t>Spalte 7</t>
  </si>
  <si>
    <t>Spalte 8</t>
  </si>
  <si>
    <t>DüV Anl.7 Tab 1</t>
  </si>
  <si>
    <t>Braugerste</t>
  </si>
  <si>
    <t>Hafer</t>
  </si>
  <si>
    <t>Körnermais</t>
  </si>
  <si>
    <t>Ackerbohne</t>
  </si>
  <si>
    <t>Erbse</t>
  </si>
  <si>
    <t>Winterweizen</t>
  </si>
  <si>
    <t>Winterroggen</t>
  </si>
  <si>
    <t>Triticale</t>
  </si>
  <si>
    <t>Sommerweizen</t>
  </si>
  <si>
    <t>Sommergerste</t>
  </si>
  <si>
    <t>Körnerraps</t>
  </si>
  <si>
    <t>Silomais</t>
  </si>
  <si>
    <t>Kartoffel</t>
  </si>
  <si>
    <t>Zuckerrübe</t>
  </si>
  <si>
    <t>Futterrübe</t>
  </si>
  <si>
    <t>Luzerne</t>
  </si>
  <si>
    <t>Rotklee</t>
  </si>
  <si>
    <t>Futterroggen</t>
  </si>
  <si>
    <t>Feldgras</t>
  </si>
  <si>
    <t>Durum-Weizen</t>
  </si>
  <si>
    <t>Sonstiges</t>
  </si>
  <si>
    <t>Kleegras</t>
  </si>
  <si>
    <t>Luzernegras</t>
  </si>
  <si>
    <t>Ernteprodukt</t>
  </si>
  <si>
    <t>Nährstoffgehalt in kg Nährstoff/dt TM1</t>
  </si>
  <si>
    <t>Ganzpflanze</t>
  </si>
  <si>
    <r>
      <t>2 Nutzungen (55 dt/ha TM</t>
    </r>
    <r>
      <rPr>
        <vertAlign val="superscript"/>
        <sz val="11"/>
        <color theme="1"/>
        <rFont val="Calibri"/>
        <family val="2"/>
        <scheme val="minor"/>
      </rPr>
      <t>1</t>
    </r>
    <r>
      <rPr>
        <sz val="11"/>
        <color theme="1"/>
        <rFont val="Calibri"/>
        <family val="2"/>
        <scheme val="minor"/>
      </rPr>
      <t>)</t>
    </r>
  </si>
  <si>
    <r>
      <t>3 Nutzungen (80 dt/ha TM</t>
    </r>
    <r>
      <rPr>
        <vertAlign val="superscript"/>
        <sz val="11"/>
        <color theme="1"/>
        <rFont val="Calibri"/>
        <family val="2"/>
        <scheme val="minor"/>
      </rPr>
      <t>1</t>
    </r>
    <r>
      <rPr>
        <sz val="11"/>
        <color theme="1"/>
        <rFont val="Calibri"/>
        <family val="2"/>
        <scheme val="minor"/>
      </rPr>
      <t>)</t>
    </r>
  </si>
  <si>
    <r>
      <t>4 Nutzungen (90 dt/ha TM</t>
    </r>
    <r>
      <rPr>
        <vertAlign val="superscript"/>
        <sz val="11"/>
        <color theme="1"/>
        <rFont val="Calibri"/>
        <family val="2"/>
        <scheme val="minor"/>
      </rPr>
      <t>1</t>
    </r>
    <r>
      <rPr>
        <sz val="11"/>
        <color theme="1"/>
        <rFont val="Calibri"/>
        <family val="2"/>
        <scheme val="minor"/>
      </rPr>
      <t>)</t>
    </r>
  </si>
  <si>
    <r>
      <t>5 Nutzungen (110 dt/ha TM</t>
    </r>
    <r>
      <rPr>
        <vertAlign val="superscript"/>
        <sz val="11"/>
        <color theme="1"/>
        <rFont val="Calibri"/>
        <family val="2"/>
        <scheme val="minor"/>
      </rPr>
      <t>1</t>
    </r>
    <r>
      <rPr>
        <sz val="11"/>
        <color theme="1"/>
        <rFont val="Calibri"/>
        <family val="2"/>
        <scheme val="minor"/>
      </rPr>
      <t>)</t>
    </r>
  </si>
  <si>
    <t>GRÜNLAND</t>
  </si>
  <si>
    <t>Grünland eigene Tabelle</t>
  </si>
  <si>
    <t>kg P2O5/dt FM</t>
  </si>
  <si>
    <t>kg K2O/dt FM</t>
  </si>
  <si>
    <t>20-25</t>
  </si>
  <si>
    <t>Fu-Roggen</t>
  </si>
  <si>
    <t>Grünland, 1 Nutz. 40 dtTM/ha</t>
  </si>
  <si>
    <t>Grünland, 2 Nutz. 55 dtTM/ha</t>
  </si>
  <si>
    <t>Grünland, 3 Nutz. 75 dtTM/ha</t>
  </si>
  <si>
    <t>Grünland, 4 Nutz. 90 dtTM/ha</t>
  </si>
  <si>
    <t>Grünland 1 Schnitt (40dt/ha TM)</t>
  </si>
  <si>
    <t>Grünland 2 Schnitte (55dt/ha TM)</t>
  </si>
  <si>
    <t>Grünland 3 Schnitte (80dt/ha TM)</t>
  </si>
  <si>
    <r>
      <t>Nutzung (40 dt/ha TM</t>
    </r>
    <r>
      <rPr>
        <vertAlign val="superscript"/>
        <sz val="11"/>
        <color theme="1"/>
        <rFont val="Calibri"/>
        <family val="2"/>
        <scheme val="minor"/>
      </rPr>
      <t>1</t>
    </r>
    <r>
      <rPr>
        <sz val="11"/>
        <color theme="1"/>
        <rFont val="Calibri"/>
        <family val="2"/>
        <scheme val="minor"/>
      </rPr>
      <t>)</t>
    </r>
  </si>
  <si>
    <r>
      <rPr>
        <b/>
        <sz val="22"/>
        <color theme="1"/>
        <rFont val="Calibri"/>
        <family val="2"/>
        <scheme val="minor"/>
      </rPr>
      <t xml:space="preserve">DüV: </t>
    </r>
    <r>
      <rPr>
        <sz val="11"/>
        <color theme="1"/>
        <rFont val="Calibri"/>
        <family val="2"/>
        <scheme val="minor"/>
      </rPr>
      <t>Anzahl Nutzungen</t>
    </r>
  </si>
  <si>
    <r>
      <t>Heft 10 P</t>
    </r>
    <r>
      <rPr>
        <b/>
        <vertAlign val="subscript"/>
        <sz val="12"/>
        <color rgb="FFFFFFFF"/>
        <rFont val="Arial"/>
        <family val="2"/>
      </rPr>
      <t>2</t>
    </r>
    <r>
      <rPr>
        <b/>
        <sz val="12"/>
        <color rgb="FFFFFFFF"/>
        <rFont val="Arial"/>
        <family val="2"/>
      </rPr>
      <t>O</t>
    </r>
    <r>
      <rPr>
        <b/>
        <vertAlign val="subscript"/>
        <sz val="12"/>
        <color rgb="FFFFFFFF"/>
        <rFont val="Arial"/>
        <family val="2"/>
      </rPr>
      <t>5</t>
    </r>
  </si>
  <si>
    <t>K2O von Hand interpoliert</t>
  </si>
  <si>
    <t>kg Mg / dt FM</t>
  </si>
  <si>
    <t>_21</t>
  </si>
  <si>
    <t>Grünland 4 Schnitte (90dt/ha TM)</t>
  </si>
  <si>
    <t>Grünland 5 Schnitte (110dt/ha TM)</t>
  </si>
  <si>
    <t>ACKER (alles ausser 21=Grünland)</t>
  </si>
  <si>
    <t>K2O
BAG 1</t>
  </si>
  <si>
    <t>Mg
BAG 1</t>
  </si>
  <si>
    <t>K2O
BAG 3</t>
  </si>
  <si>
    <t>Mg
BAG 3</t>
  </si>
  <si>
    <t>K2O
BAG 2 &amp;
Grünland</t>
  </si>
  <si>
    <t>Mg
BAG 2 &amp;
Grünland</t>
  </si>
  <si>
    <t>P2O5 
BAG 1-3</t>
  </si>
  <si>
    <r>
      <t>DüV 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</si>
  <si>
    <t>Wintergerste</t>
  </si>
  <si>
    <t>ja</t>
  </si>
  <si>
    <t>nein</t>
  </si>
  <si>
    <t>P_H_Fr1</t>
  </si>
  <si>
    <t>P_HN_Fr1</t>
  </si>
  <si>
    <t>P_H_Fr2</t>
  </si>
  <si>
    <t>P_HN_Fr2</t>
  </si>
  <si>
    <t>P_H_Fr3</t>
  </si>
  <si>
    <t>P_HN_Fr3</t>
  </si>
  <si>
    <t>P_H_Fr4</t>
  </si>
  <si>
    <t>P_HN_Fr4</t>
  </si>
  <si>
    <t>P_H_Fr5</t>
  </si>
  <si>
    <t>P_HN_Fr5</t>
  </si>
  <si>
    <t>P_H_Fr6</t>
  </si>
  <si>
    <t>P_HN_Fr6</t>
  </si>
  <si>
    <t>Parameter</t>
  </si>
  <si>
    <t>K_H_Fr1</t>
  </si>
  <si>
    <t>K_HN_Fr1</t>
  </si>
  <si>
    <t>K_H_Fr2</t>
  </si>
  <si>
    <t>K_HN_Fr2</t>
  </si>
  <si>
    <t>K_H_Fr3</t>
  </si>
  <si>
    <t>K_HN_Fr3</t>
  </si>
  <si>
    <t>K_H_Fr4</t>
  </si>
  <si>
    <t>K_HN_Fr4</t>
  </si>
  <si>
    <t>K_H_Fr5</t>
  </si>
  <si>
    <t>K_HN_Fr5</t>
  </si>
  <si>
    <t>K_H_Fr6</t>
  </si>
  <si>
    <t>K_HN_Fr6</t>
  </si>
  <si>
    <t>Mg_H_Fr1</t>
  </si>
  <si>
    <t>Mg_HN_Fr1</t>
  </si>
  <si>
    <t>Mg_H_Fr2</t>
  </si>
  <si>
    <t>Mg_HN_Fr2</t>
  </si>
  <si>
    <t>Mg_H_Fr3</t>
  </si>
  <si>
    <t>Mg_HN_Fr3</t>
  </si>
  <si>
    <t>Mg_H_Fr4</t>
  </si>
  <si>
    <t>Mg_HN_Fr4</t>
  </si>
  <si>
    <t>Mg_H_Fr5</t>
  </si>
  <si>
    <t>Mg_HN_Fr5</t>
  </si>
  <si>
    <t>Mg_H_Fr6</t>
  </si>
  <si>
    <t>Mg_HN_Fr6</t>
  </si>
  <si>
    <t>kg P2O5/dt TM</t>
  </si>
  <si>
    <t>kg K2O/dt TM</t>
  </si>
  <si>
    <t>kg Mg / dt TM</t>
  </si>
  <si>
    <r>
      <t>kg P</t>
    </r>
    <r>
      <rPr>
        <vertAlign val="subscript"/>
        <sz val="12"/>
        <color rgb="FF000000"/>
        <rFont val="Calibri"/>
        <family val="2"/>
        <scheme val="minor"/>
      </rPr>
      <t>2</t>
    </r>
    <r>
      <rPr>
        <sz val="12"/>
        <color rgb="FF000000"/>
        <rFont val="Calibri"/>
        <family val="2"/>
        <scheme val="minor"/>
      </rPr>
      <t>O</t>
    </r>
    <r>
      <rPr>
        <vertAlign val="subscript"/>
        <sz val="12"/>
        <color rgb="FF000000"/>
        <rFont val="Calibri"/>
        <family val="2"/>
        <scheme val="minor"/>
      </rPr>
      <t>5</t>
    </r>
    <r>
      <rPr>
        <sz val="12"/>
        <color rgb="FF000000"/>
        <rFont val="Calibri"/>
        <family val="2"/>
        <scheme val="minor"/>
      </rPr>
      <t>/dt TM</t>
    </r>
  </si>
  <si>
    <r>
      <t>kg K</t>
    </r>
    <r>
      <rPr>
        <vertAlign val="subscript"/>
        <sz val="12"/>
        <color rgb="FF000000"/>
        <rFont val="Calibri"/>
        <family val="2"/>
        <scheme val="minor"/>
      </rPr>
      <t>2</t>
    </r>
    <r>
      <rPr>
        <sz val="12"/>
        <color rgb="FF000000"/>
        <rFont val="Calibri"/>
        <family val="2"/>
        <scheme val="minor"/>
      </rPr>
      <t>O/dt TM</t>
    </r>
  </si>
  <si>
    <t>Düngeempfehlung kg/ha</t>
  </si>
  <si>
    <t>Bodenartgruppe</t>
  </si>
  <si>
    <r>
      <rPr>
        <sz val="14"/>
        <color theme="1"/>
        <rFont val="Calibri"/>
        <family val="2"/>
        <scheme val="minor"/>
      </rPr>
      <t>Anbaujahr</t>
    </r>
    <r>
      <rPr>
        <sz val="10"/>
        <color theme="1"/>
        <rFont val="Calibri"/>
        <family val="2"/>
        <scheme val="minor"/>
      </rPr>
      <t xml:space="preserve"> (optional)</t>
    </r>
  </si>
  <si>
    <r>
      <t xml:space="preserve">Angaben aus Ihrem LHL-Prüfbericht
</t>
    </r>
    <r>
      <rPr>
        <sz val="11"/>
        <color theme="1"/>
        <rFont val="Calibri"/>
        <family val="2"/>
        <scheme val="minor"/>
      </rPr>
      <t>bitte übertragen:</t>
    </r>
  </si>
  <si>
    <t>mg Mg/100g</t>
  </si>
  <si>
    <r>
      <rPr>
        <sz val="14"/>
        <color theme="1"/>
        <rFont val="Calibri"/>
        <family val="2"/>
        <scheme val="minor"/>
      </rPr>
      <t>Fruchtart *</t>
    </r>
    <r>
      <rPr>
        <sz val="9"/>
        <color theme="1"/>
        <rFont val="Calibri"/>
        <family val="2"/>
        <scheme val="minor"/>
      </rPr>
      <t xml:space="preserve">
(bitte grün hinterlegte Felder anwählen, dann aus dem Menü auswählen (Dreieck rechts anklicken)</t>
    </r>
  </si>
  <si>
    <r>
      <rPr>
        <sz val="14"/>
        <color theme="1"/>
        <rFont val="Calibri"/>
        <family val="2"/>
        <scheme val="minor"/>
      </rPr>
      <t>Ertragserwartung (</t>
    </r>
    <r>
      <rPr>
        <b/>
        <u/>
        <sz val="14"/>
        <color theme="1"/>
        <rFont val="Calibri"/>
        <family val="2"/>
        <scheme val="minor"/>
      </rPr>
      <t>dt</t>
    </r>
    <r>
      <rPr>
        <sz val="14"/>
        <color theme="1"/>
        <rFont val="Calibri"/>
        <family val="2"/>
        <scheme val="minor"/>
      </rPr>
      <t>/ha)</t>
    </r>
    <r>
      <rPr>
        <sz val="11"/>
        <color theme="1"/>
        <rFont val="Calibri"/>
        <family val="2"/>
        <scheme val="minor"/>
      </rPr>
      <t xml:space="preserve"> !!Frischmasse, außer Grünland=Trockenmasse!!</t>
    </r>
  </si>
  <si>
    <r>
      <rPr>
        <sz val="14"/>
        <color theme="1"/>
        <rFont val="Calibri"/>
        <family val="2"/>
        <scheme val="minor"/>
      </rPr>
      <t xml:space="preserve">Abfuhr Nebenprodukte
</t>
    </r>
    <r>
      <rPr>
        <sz val="11"/>
        <color theme="1"/>
        <rFont val="Calibri"/>
        <family val="2"/>
        <scheme val="minor"/>
      </rPr>
      <t>ja/nein</t>
    </r>
  </si>
  <si>
    <r>
      <rPr>
        <sz val="14"/>
        <color theme="1"/>
        <rFont val="Calibri"/>
        <family val="2"/>
        <scheme val="minor"/>
      </rPr>
      <t xml:space="preserve">Düngungsfaktor
</t>
    </r>
    <r>
      <rPr>
        <sz val="9"/>
        <color theme="1"/>
        <rFont val="Calibri"/>
        <family val="2"/>
        <scheme val="minor"/>
      </rPr>
      <t>ergibt sich aus Laboranalyse / Gehalt im Boden ***</t>
    </r>
  </si>
  <si>
    <r>
      <rPr>
        <sz val="14"/>
        <color theme="1"/>
        <rFont val="Calibri"/>
        <family val="2"/>
        <scheme val="minor"/>
      </rPr>
      <t>Entzug kg/dt</t>
    </r>
    <r>
      <rPr>
        <sz val="11"/>
        <color theme="1"/>
        <rFont val="Calibri"/>
        <family val="2"/>
        <scheme val="minor"/>
      </rPr>
      <t xml:space="preserve">
</t>
    </r>
    <r>
      <rPr>
        <sz val="9"/>
        <color theme="1"/>
        <rFont val="Calibri"/>
        <family val="2"/>
        <scheme val="minor"/>
      </rPr>
      <t>mit ODER ohne Abfuhr Erntenebenprodukte gemäß DüV</t>
    </r>
  </si>
  <si>
    <r>
      <rPr>
        <sz val="14"/>
        <color theme="1"/>
        <rFont val="Calibri"/>
        <family val="2"/>
        <scheme val="minor"/>
      </rPr>
      <t>Schlaggröße (ha)</t>
    </r>
    <r>
      <rPr>
        <sz val="11"/>
        <color theme="1"/>
        <rFont val="Calibri"/>
        <family val="2"/>
        <scheme val="minor"/>
      </rPr>
      <t xml:space="preserve">
(bitte angeben, ggf. im Prüfbericht enthalten)</t>
    </r>
  </si>
  <si>
    <r>
      <rPr>
        <b/>
        <sz val="18"/>
        <color theme="1"/>
        <rFont val="Calibri"/>
        <family val="2"/>
        <scheme val="minor"/>
      </rPr>
      <t>Phosphor</t>
    </r>
    <r>
      <rPr>
        <b/>
        <sz val="14"/>
        <color theme="1"/>
        <rFont val="Calibri"/>
        <family val="2"/>
        <scheme val="minor"/>
      </rPr>
      <t xml:space="preserve">
</t>
    </r>
    <r>
      <rPr>
        <b/>
        <sz val="11"/>
        <color theme="1"/>
        <rFont val="Calibri"/>
        <family val="2"/>
        <scheme val="minor"/>
      </rPr>
      <t>(Empfehlung in kg P</t>
    </r>
    <r>
      <rPr>
        <b/>
        <vertAlign val="subscript"/>
        <sz val="11"/>
        <color theme="1"/>
        <rFont val="Calibri"/>
        <family val="2"/>
        <scheme val="minor"/>
      </rPr>
      <t>2</t>
    </r>
    <r>
      <rPr>
        <b/>
        <sz val="11"/>
        <color theme="1"/>
        <rFont val="Calibri"/>
        <family val="2"/>
        <scheme val="minor"/>
      </rPr>
      <t>O</t>
    </r>
    <r>
      <rPr>
        <b/>
        <vertAlign val="subscript"/>
        <sz val="11"/>
        <color theme="1"/>
        <rFont val="Calibri"/>
        <family val="2"/>
        <scheme val="minor"/>
      </rPr>
      <t>5</t>
    </r>
    <r>
      <rPr>
        <b/>
        <sz val="11"/>
        <color theme="1"/>
        <rFont val="Calibri"/>
        <family val="2"/>
        <scheme val="minor"/>
      </rPr>
      <t>)</t>
    </r>
  </si>
  <si>
    <r>
      <rPr>
        <b/>
        <sz val="18"/>
        <color theme="1"/>
        <rFont val="Calibri"/>
        <family val="2"/>
        <scheme val="minor"/>
      </rPr>
      <t>Kalium</t>
    </r>
    <r>
      <rPr>
        <b/>
        <sz val="14"/>
        <color theme="1"/>
        <rFont val="Calibri"/>
        <family val="2"/>
        <scheme val="minor"/>
      </rPr>
      <t xml:space="preserve">
</t>
    </r>
    <r>
      <rPr>
        <b/>
        <sz val="11"/>
        <color theme="1"/>
        <rFont val="Calibri"/>
        <family val="2"/>
        <scheme val="minor"/>
      </rPr>
      <t>(Empfehlung in kg K</t>
    </r>
    <r>
      <rPr>
        <b/>
        <vertAlign val="subscript"/>
        <sz val="11"/>
        <color theme="1"/>
        <rFont val="Calibri"/>
        <family val="2"/>
        <scheme val="minor"/>
      </rPr>
      <t>2</t>
    </r>
    <r>
      <rPr>
        <b/>
        <sz val="11"/>
        <color theme="1"/>
        <rFont val="Calibri"/>
        <family val="2"/>
        <scheme val="minor"/>
      </rPr>
      <t>O)</t>
    </r>
  </si>
  <si>
    <r>
      <rPr>
        <b/>
        <sz val="18"/>
        <color theme="1"/>
        <rFont val="Calibri"/>
        <family val="2"/>
        <scheme val="minor"/>
      </rPr>
      <t>Magnesium</t>
    </r>
    <r>
      <rPr>
        <b/>
        <sz val="14"/>
        <color theme="1"/>
        <rFont val="Calibri"/>
        <family val="2"/>
        <scheme val="minor"/>
      </rPr>
      <t xml:space="preserve">
</t>
    </r>
    <r>
      <rPr>
        <b/>
        <sz val="11"/>
        <color theme="1"/>
        <rFont val="Calibri"/>
        <family val="2"/>
        <scheme val="minor"/>
      </rPr>
      <t>(Empfehlung in kg MgO)</t>
    </r>
  </si>
  <si>
    <r>
      <t>mg P</t>
    </r>
    <r>
      <rPr>
        <b/>
        <vertAlign val="subscript"/>
        <sz val="12"/>
        <rFont val="Calibri"/>
        <family val="2"/>
        <scheme val="minor"/>
      </rPr>
      <t>2</t>
    </r>
    <r>
      <rPr>
        <b/>
        <sz val="12"/>
        <rFont val="Calibri"/>
        <family val="2"/>
        <scheme val="minor"/>
      </rPr>
      <t>O</t>
    </r>
    <r>
      <rPr>
        <b/>
        <vertAlign val="subscript"/>
        <sz val="12"/>
        <rFont val="Calibri"/>
        <family val="2"/>
        <scheme val="minor"/>
      </rPr>
      <t>5</t>
    </r>
    <r>
      <rPr>
        <b/>
        <sz val="12"/>
        <rFont val="Calibri"/>
        <family val="2"/>
        <scheme val="minor"/>
      </rPr>
      <t>/100g</t>
    </r>
  </si>
  <si>
    <r>
      <t>mg K</t>
    </r>
    <r>
      <rPr>
        <b/>
        <vertAlign val="subscript"/>
        <sz val="12"/>
        <rFont val="Calibri"/>
        <family val="2"/>
        <scheme val="minor"/>
      </rPr>
      <t>2</t>
    </r>
    <r>
      <rPr>
        <b/>
        <sz val="12"/>
        <rFont val="Calibri"/>
        <family val="2"/>
        <scheme val="minor"/>
      </rPr>
      <t>O/100g</t>
    </r>
  </si>
  <si>
    <t>K und Mg sind nicht in der DüV enthalten. Heft 10 enthält andere Erntemengen für die Nutzungen. Die hier verwendeten Daten wurden auf Basis der Daten aus Heft 10 auf die Erntemengen der DüV interpoliert.</t>
  </si>
  <si>
    <t>Warum sind die rot?</t>
  </si>
  <si>
    <t>Berechnungshilfe für die Düngeempfehlung</t>
  </si>
  <si>
    <r>
      <rPr>
        <sz val="16"/>
        <color theme="1"/>
        <rFont val="Calibri"/>
        <family val="2"/>
        <scheme val="minor"/>
      </rPr>
      <t>Nährstoff</t>
    </r>
    <r>
      <rPr>
        <sz val="11"/>
        <color theme="1"/>
        <rFont val="Calibri"/>
        <family val="2"/>
        <scheme val="minor"/>
      </rPr>
      <t xml:space="preserve">
</t>
    </r>
    <r>
      <rPr>
        <sz val="10"/>
        <color theme="1"/>
        <rFont val="Calibri"/>
        <family val="2"/>
        <scheme val="minor"/>
      </rPr>
      <t>(Form und Einheit)</t>
    </r>
  </si>
  <si>
    <t>Schlagbezeichnung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</si>
</sst>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2"/>
      <color rgb="FF000000"/>
      <name val="Calibri"/>
      <family val="2"/>
      <scheme val="minor"/>
    </font>
    <font>
      <sz val="11"/>
      <color rgb="FF000000"/>
      <name val="Calibri"/>
      <family val="2"/>
      <scheme val="minor"/>
    </font>
    <font>
      <i/>
      <sz val="12"/>
      <color rgb="FF000000"/>
      <name val="Calibri"/>
      <family val="2"/>
      <scheme val="minor"/>
    </font>
    <font>
      <vertAlign val="subscript"/>
      <sz val="12"/>
      <color rgb="FF000000"/>
      <name val="Calibri"/>
      <family val="2"/>
      <scheme val="minor"/>
    </font>
    <font>
      <b/>
      <sz val="12"/>
      <color rgb="FFFFFFFF"/>
      <name val="Arial"/>
      <family val="2"/>
    </font>
    <font>
      <b/>
      <vertAlign val="subscript"/>
      <sz val="12"/>
      <color rgb="FFFFFFFF"/>
      <name val="Arial"/>
      <family val="2"/>
    </font>
    <font>
      <sz val="12"/>
      <color theme="1"/>
      <name val="Arial"/>
      <family val="2"/>
    </font>
    <font>
      <vertAlign val="superscript"/>
      <sz val="12"/>
      <color theme="1"/>
      <name val="Arial"/>
      <family val="2"/>
    </font>
    <font>
      <vertAlign val="superscript"/>
      <sz val="11"/>
      <color theme="1"/>
      <name val="Calibri"/>
      <family val="2"/>
      <scheme val="minor"/>
    </font>
    <font>
      <sz val="9"/>
      <color theme="1"/>
      <name val="Arial"/>
      <family val="2"/>
    </font>
    <font>
      <b/>
      <sz val="22"/>
      <color theme="1"/>
      <name val="Calibri"/>
      <family val="2"/>
      <scheme val="minor"/>
    </font>
    <font>
      <i/>
      <sz val="11"/>
      <color rgb="FFFF0000"/>
      <name val="Calibri"/>
      <family val="2"/>
      <scheme val="minor"/>
    </font>
    <font>
      <sz val="12"/>
      <color rgb="FFFF0000"/>
      <name val="Calibri"/>
      <family val="2"/>
      <scheme val="minor"/>
    </font>
    <font>
      <b/>
      <vertAlign val="subscript"/>
      <sz val="11"/>
      <color theme="1"/>
      <name val="Calibri"/>
      <family val="2"/>
      <scheme val="minor"/>
    </font>
    <font>
      <sz val="9"/>
      <color indexed="81"/>
      <name val="Segoe UI"/>
      <family val="2"/>
    </font>
    <font>
      <b/>
      <sz val="9"/>
      <color indexed="81"/>
      <name val="Segoe UI"/>
      <family val="2"/>
    </font>
    <font>
      <b/>
      <sz val="11"/>
      <color theme="0"/>
      <name val="Calibri"/>
      <family val="2"/>
      <scheme val="minor"/>
    </font>
    <font>
      <sz val="11"/>
      <color theme="0"/>
      <name val="Calibri"/>
      <family val="2"/>
      <scheme val="minor"/>
    </font>
    <font>
      <sz val="11"/>
      <name val="Calibri"/>
      <family val="2"/>
      <scheme val="minor"/>
    </font>
    <font>
      <b/>
      <sz val="11"/>
      <name val="Calibri"/>
      <family val="2"/>
      <scheme val="minor"/>
    </font>
    <font>
      <sz val="14"/>
      <color theme="1"/>
      <name val="Calibri"/>
      <family val="2"/>
      <scheme val="minor"/>
    </font>
    <font>
      <sz val="16"/>
      <color theme="1"/>
      <name val="Calibri"/>
      <family val="2"/>
      <scheme val="minor"/>
    </font>
    <font>
      <b/>
      <sz val="12"/>
      <name val="Calibri"/>
      <family val="2"/>
      <scheme val="minor"/>
    </font>
    <font>
      <i/>
      <sz val="14"/>
      <color theme="1"/>
      <name val="Calibri"/>
      <family val="2"/>
      <scheme val="minor"/>
    </font>
    <font>
      <b/>
      <u/>
      <sz val="12"/>
      <color theme="1"/>
      <name val="Calibri"/>
      <family val="2"/>
      <scheme val="minor"/>
    </font>
    <font>
      <i/>
      <sz val="11"/>
      <color theme="0"/>
      <name val="Calibri"/>
      <family val="2"/>
      <scheme val="minor"/>
    </font>
    <font>
      <b/>
      <sz val="18"/>
      <color theme="1"/>
      <name val="Calibri"/>
      <family val="2"/>
      <scheme val="minor"/>
    </font>
    <font>
      <sz val="28"/>
      <color theme="1"/>
      <name val="Calibri"/>
      <family val="2"/>
      <scheme val="minor"/>
    </font>
    <font>
      <b/>
      <u/>
      <sz val="14"/>
      <color theme="1"/>
      <name val="Calibri"/>
      <family val="2"/>
      <scheme val="minor"/>
    </font>
    <font>
      <b/>
      <vertAlign val="subscript"/>
      <sz val="12"/>
      <name val="Calibri"/>
      <family val="2"/>
      <scheme val="minor"/>
    </font>
    <font>
      <sz val="11"/>
      <color theme="0" tint="-0.34998626667073579"/>
      <name val="Calibri"/>
      <family val="2"/>
      <scheme val="minor"/>
    </font>
  </fonts>
  <fills count="10">
    <fill>
      <patternFill patternType="none"/>
    </fill>
    <fill>
      <patternFill patternType="gray125"/>
    </fill>
    <fill>
      <patternFill patternType="solid">
        <fgColor rgb="FF000080"/>
        <bgColor indexed="64"/>
      </patternFill>
    </fill>
    <fill>
      <patternFill patternType="solid">
        <fgColor theme="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theme="9" tint="0.79998168889431442"/>
        <bgColor indexed="64"/>
      </patternFill>
    </fill>
    <fill>
      <patternFill patternType="solid">
        <fgColor theme="0"/>
        <bgColor indexed="64"/>
      </patternFill>
    </fill>
    <fill>
      <patternFill patternType="solid">
        <fgColor rgb="FFFF00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rgb="FF000080"/>
      </left>
      <right style="medium">
        <color rgb="FF000080"/>
      </right>
      <top style="medium">
        <color rgb="FF000080"/>
      </top>
      <bottom style="medium">
        <color rgb="FF000080"/>
      </bottom>
      <diagonal/>
    </border>
    <border>
      <left/>
      <right style="medium">
        <color rgb="FF000080"/>
      </right>
      <top style="medium">
        <color rgb="FF000080"/>
      </top>
      <bottom style="medium">
        <color rgb="FF000080"/>
      </bottom>
      <diagonal/>
    </border>
    <border>
      <left style="medium">
        <color rgb="FF000080"/>
      </left>
      <right style="medium">
        <color rgb="FF000080"/>
      </right>
      <top/>
      <bottom style="medium">
        <color rgb="FF000080"/>
      </bottom>
      <diagonal/>
    </border>
    <border>
      <left/>
      <right style="medium">
        <color rgb="FF000080"/>
      </right>
      <top/>
      <bottom style="medium">
        <color rgb="FF00008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right style="medium">
        <color rgb="FF000080"/>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dashed">
        <color indexed="64"/>
      </bottom>
      <diagonal/>
    </border>
    <border>
      <left/>
      <right style="medium">
        <color indexed="64"/>
      </right>
      <top/>
      <bottom style="dashed">
        <color indexed="64"/>
      </bottom>
      <diagonal/>
    </border>
  </borders>
  <cellStyleXfs count="1">
    <xf numFmtId="0" fontId="0" fillId="0" borderId="0"/>
  </cellStyleXfs>
  <cellXfs count="258">
    <xf numFmtId="0" fontId="0" fillId="0" borderId="0" xfId="0"/>
    <xf numFmtId="0" fontId="0" fillId="0" borderId="1"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0" xfId="0" applyAlignment="1">
      <alignment horizontal="left" vertical="top"/>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7" fillId="0" borderId="8" xfId="0" applyFont="1" applyBorder="1" applyAlignment="1">
      <alignment horizontal="center" vertical="center" wrapText="1"/>
    </xf>
    <xf numFmtId="0" fontId="9" fillId="0" borderId="19" xfId="0" applyFont="1" applyBorder="1" applyAlignment="1">
      <alignment horizontal="center" vertical="center" wrapText="1"/>
    </xf>
    <xf numFmtId="0" fontId="8" fillId="0" borderId="8" xfId="0" applyFont="1" applyBorder="1" applyAlignment="1">
      <alignment vertical="center" wrapText="1"/>
    </xf>
    <xf numFmtId="0" fontId="9" fillId="0" borderId="2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6" xfId="0" applyFont="1" applyBorder="1" applyAlignment="1">
      <alignment vertical="center" wrapText="1"/>
    </xf>
    <xf numFmtId="0" fontId="3" fillId="0" borderId="24" xfId="0" applyFont="1" applyBorder="1" applyAlignment="1">
      <alignment horizontal="center" vertical="center" wrapText="1"/>
    </xf>
    <xf numFmtId="0" fontId="7" fillId="0" borderId="6" xfId="0" applyFont="1" applyBorder="1" applyAlignment="1">
      <alignment vertical="center" wrapText="1"/>
    </xf>
    <xf numFmtId="0" fontId="9" fillId="0" borderId="20" xfId="0" quotePrefix="1" applyFont="1" applyBorder="1" applyAlignment="1">
      <alignment horizontal="center" vertical="center" wrapText="1"/>
    </xf>
    <xf numFmtId="0" fontId="7" fillId="0" borderId="16" xfId="0" applyFont="1" applyBorder="1" applyAlignment="1">
      <alignment vertical="center" wrapText="1"/>
    </xf>
    <xf numFmtId="0" fontId="11" fillId="2" borderId="25" xfId="0" applyFont="1" applyFill="1" applyBorder="1" applyAlignment="1">
      <alignment vertical="center" wrapText="1"/>
    </xf>
    <xf numFmtId="0" fontId="11" fillId="2" borderId="26" xfId="0" applyFont="1" applyFill="1" applyBorder="1" applyAlignment="1">
      <alignment horizontal="center" vertical="center" wrapText="1"/>
    </xf>
    <xf numFmtId="0" fontId="13" fillId="0" borderId="27" xfId="0" applyFont="1" applyBorder="1" applyAlignment="1">
      <alignment vertical="center" wrapText="1"/>
    </xf>
    <xf numFmtId="0" fontId="13" fillId="0" borderId="28" xfId="0" applyFont="1" applyBorder="1" applyAlignment="1">
      <alignment horizontal="center" vertical="center" wrapText="1"/>
    </xf>
    <xf numFmtId="0" fontId="14"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vertical="center" wrapText="1"/>
    </xf>
    <xf numFmtId="0" fontId="9" fillId="0" borderId="31" xfId="0" applyFont="1" applyBorder="1" applyAlignment="1">
      <alignment horizontal="center" wrapText="1"/>
    </xf>
    <xf numFmtId="0" fontId="0" fillId="0" borderId="11" xfId="0" applyBorder="1"/>
    <xf numFmtId="0" fontId="0" fillId="0" borderId="12" xfId="0" applyBorder="1"/>
    <xf numFmtId="0" fontId="0" fillId="0" borderId="33" xfId="0" applyBorder="1"/>
    <xf numFmtId="0" fontId="0" fillId="0" borderId="35" xfId="0" applyBorder="1"/>
    <xf numFmtId="0" fontId="0" fillId="0" borderId="39" xfId="0" applyBorder="1"/>
    <xf numFmtId="0" fontId="8" fillId="0" borderId="0" xfId="0" applyFont="1"/>
    <xf numFmtId="0" fontId="3" fillId="0" borderId="0" xfId="0" applyFont="1"/>
    <xf numFmtId="0" fontId="0" fillId="4" borderId="11" xfId="0" applyFill="1" applyBorder="1"/>
    <xf numFmtId="0" fontId="0" fillId="4" borderId="12" xfId="0" applyFill="1" applyBorder="1"/>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29" xfId="0" applyFont="1" applyFill="1" applyBorder="1" applyAlignment="1">
      <alignment horizontal="center" wrapText="1"/>
    </xf>
    <xf numFmtId="0" fontId="7" fillId="4" borderId="44" xfId="0" applyFont="1" applyFill="1" applyBorder="1" applyAlignment="1">
      <alignment horizontal="center" wrapText="1"/>
    </xf>
    <xf numFmtId="0" fontId="7" fillId="4" borderId="3"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4" borderId="48"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0" fillId="5" borderId="11" xfId="0" applyFill="1" applyBorder="1"/>
    <xf numFmtId="0" fontId="0" fillId="5" borderId="12" xfId="0" applyFill="1" applyBorder="1"/>
    <xf numFmtId="0" fontId="0" fillId="5" borderId="37" xfId="0" applyFill="1" applyBorder="1"/>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45" xfId="0" applyFont="1" applyFill="1" applyBorder="1" applyAlignment="1">
      <alignment horizontal="center" vertical="center" wrapText="1"/>
    </xf>
    <xf numFmtId="0" fontId="7" fillId="5" borderId="29" xfId="0" applyFont="1" applyFill="1" applyBorder="1" applyAlignment="1">
      <alignment horizontal="center" wrapText="1"/>
    </xf>
    <xf numFmtId="0" fontId="7" fillId="5" borderId="44" xfId="0" applyFont="1" applyFill="1" applyBorder="1" applyAlignment="1">
      <alignment horizontal="center" wrapText="1"/>
    </xf>
    <xf numFmtId="0" fontId="7" fillId="5" borderId="41" xfId="0" applyFont="1" applyFill="1" applyBorder="1" applyAlignment="1">
      <alignment horizontal="center" wrapText="1"/>
    </xf>
    <xf numFmtId="0" fontId="7"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0" fillId="4" borderId="38" xfId="0" applyFill="1" applyBorder="1"/>
    <xf numFmtId="0" fontId="0" fillId="4" borderId="34" xfId="0" applyFill="1" applyBorder="1"/>
    <xf numFmtId="0" fontId="7" fillId="4" borderId="11" xfId="0" applyFont="1" applyFill="1" applyBorder="1" applyAlignment="1">
      <alignment vertical="center" wrapText="1"/>
    </xf>
    <xf numFmtId="0" fontId="7" fillId="4" borderId="12"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46" xfId="0" applyFont="1" applyFill="1" applyBorder="1" applyAlignment="1">
      <alignment horizontal="center" vertical="center" wrapText="1"/>
    </xf>
    <xf numFmtId="0" fontId="7" fillId="4" borderId="47" xfId="0" applyFont="1" applyFill="1" applyBorder="1" applyAlignment="1">
      <alignment horizontal="center" wrapText="1"/>
    </xf>
    <xf numFmtId="0" fontId="7" fillId="4" borderId="32" xfId="0" applyFont="1" applyFill="1" applyBorder="1" applyAlignment="1">
      <alignment horizontal="center" wrapText="1"/>
    </xf>
    <xf numFmtId="0" fontId="7" fillId="4" borderId="4"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 fillId="0" borderId="0" xfId="0" applyFont="1"/>
    <xf numFmtId="0" fontId="0" fillId="0" borderId="52" xfId="0" applyBorder="1"/>
    <xf numFmtId="0" fontId="0" fillId="0" borderId="53" xfId="0" applyBorder="1"/>
    <xf numFmtId="0" fontId="0" fillId="0" borderId="0" xfId="0" applyBorder="1"/>
    <xf numFmtId="0" fontId="0" fillId="0" borderId="54" xfId="0" applyBorder="1"/>
    <xf numFmtId="0" fontId="0" fillId="0" borderId="0" xfId="0" applyFill="1" applyBorder="1"/>
    <xf numFmtId="0" fontId="1" fillId="0" borderId="49" xfId="0" applyFont="1" applyBorder="1"/>
    <xf numFmtId="0" fontId="1" fillId="0" borderId="50" xfId="0" applyFont="1" applyBorder="1"/>
    <xf numFmtId="0" fontId="1" fillId="0" borderId="51" xfId="0" applyFont="1" applyBorder="1"/>
    <xf numFmtId="0" fontId="1" fillId="0" borderId="17" xfId="0" applyFont="1" applyBorder="1" applyAlignment="1">
      <alignment horizontal="center" wrapText="1"/>
    </xf>
    <xf numFmtId="0" fontId="1" fillId="0" borderId="40" xfId="0" applyFont="1" applyBorder="1" applyAlignment="1">
      <alignment horizontal="center" wrapText="1"/>
    </xf>
    <xf numFmtId="0" fontId="1" fillId="0" borderId="55" xfId="0" applyFont="1" applyBorder="1" applyAlignment="1">
      <alignment horizontal="center" wrapText="1"/>
    </xf>
    <xf numFmtId="0" fontId="7" fillId="0" borderId="16" xfId="0" applyFont="1" applyBorder="1" applyAlignment="1">
      <alignment horizontal="center" vertical="center" wrapText="1"/>
    </xf>
    <xf numFmtId="0" fontId="9" fillId="0" borderId="22" xfId="0" applyFont="1" applyBorder="1" applyAlignment="1">
      <alignment horizontal="center" vertical="center"/>
    </xf>
    <xf numFmtId="2" fontId="8" fillId="5" borderId="48" xfId="0" applyNumberFormat="1" applyFont="1" applyFill="1" applyBorder="1" applyAlignment="1">
      <alignment horizontal="center" vertical="center" wrapText="1"/>
    </xf>
    <xf numFmtId="0" fontId="0" fillId="0" borderId="56" xfId="0" applyBorder="1" applyAlignment="1">
      <alignment horizontal="center" vertical="top" wrapText="1"/>
    </xf>
    <xf numFmtId="0" fontId="0" fillId="0" borderId="56" xfId="0" applyBorder="1" applyAlignment="1">
      <alignment horizontal="left" vertical="top" wrapText="1"/>
    </xf>
    <xf numFmtId="0" fontId="0" fillId="0" borderId="60" xfId="0" applyBorder="1" applyAlignment="1">
      <alignment horizontal="left" vertical="top" wrapText="1"/>
    </xf>
    <xf numFmtId="0" fontId="0" fillId="0" borderId="60" xfId="0" applyBorder="1" applyAlignment="1">
      <alignment horizontal="center" vertical="top" wrapText="1"/>
    </xf>
    <xf numFmtId="0" fontId="0" fillId="0" borderId="58" xfId="0" applyBorder="1" applyAlignment="1">
      <alignment horizontal="left" vertical="top" wrapText="1"/>
    </xf>
    <xf numFmtId="0" fontId="0" fillId="0" borderId="56" xfId="0" applyBorder="1" applyAlignment="1">
      <alignment horizontal="center" wrapText="1"/>
    </xf>
    <xf numFmtId="0" fontId="0" fillId="0" borderId="56" xfId="0" applyBorder="1" applyAlignment="1">
      <alignment horizontal="left" wrapText="1"/>
    </xf>
    <xf numFmtId="0" fontId="0" fillId="0" borderId="57" xfId="0" applyBorder="1" applyAlignment="1">
      <alignment horizontal="center" wrapText="1"/>
    </xf>
    <xf numFmtId="0" fontId="0" fillId="0" borderId="60" xfId="0" applyBorder="1" applyAlignment="1">
      <alignment horizontal="center" wrapText="1"/>
    </xf>
    <xf numFmtId="0" fontId="0" fillId="0" borderId="58" xfId="0" applyBorder="1" applyAlignment="1">
      <alignment horizontal="left" wrapText="1"/>
    </xf>
    <xf numFmtId="0" fontId="8" fillId="0" borderId="62" xfId="0" applyFont="1" applyBorder="1" applyAlignment="1">
      <alignment vertical="center" wrapText="1"/>
    </xf>
    <xf numFmtId="0" fontId="7" fillId="0" borderId="10" xfId="0" applyFont="1" applyBorder="1" applyAlignment="1">
      <alignment horizontal="center" vertical="center" wrapText="1"/>
    </xf>
    <xf numFmtId="0" fontId="9" fillId="0" borderId="40" xfId="0" applyFont="1" applyBorder="1" applyAlignment="1">
      <alignment horizontal="center" vertical="center" wrapText="1"/>
    </xf>
    <xf numFmtId="0" fontId="8" fillId="0" borderId="61" xfId="0" applyFont="1" applyBorder="1" applyAlignment="1">
      <alignment vertical="center" wrapText="1"/>
    </xf>
    <xf numFmtId="0" fontId="7"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7" fillId="5" borderId="6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6" xfId="0" applyFont="1" applyFill="1" applyBorder="1" applyAlignment="1">
      <alignment horizontal="center" vertical="center" wrapText="1"/>
    </xf>
    <xf numFmtId="0" fontId="7" fillId="4" borderId="61" xfId="0" applyFont="1" applyFill="1" applyBorder="1" applyAlignment="1">
      <alignment horizontal="center" vertical="center" wrapText="1"/>
    </xf>
    <xf numFmtId="0" fontId="7" fillId="5" borderId="62" xfId="0" applyFont="1" applyFill="1" applyBorder="1" applyAlignment="1">
      <alignment horizontal="center" vertical="center" wrapText="1"/>
    </xf>
    <xf numFmtId="0" fontId="8" fillId="5" borderId="67" xfId="0" applyFont="1" applyFill="1" applyBorder="1" applyAlignment="1">
      <alignment horizontal="center" vertical="center" wrapText="1"/>
    </xf>
    <xf numFmtId="0" fontId="8" fillId="5" borderId="55" xfId="0" applyFont="1" applyFill="1" applyBorder="1" applyAlignment="1">
      <alignment horizontal="center" vertical="center" wrapText="1"/>
    </xf>
    <xf numFmtId="0" fontId="7" fillId="4" borderId="62" xfId="0" applyFont="1" applyFill="1" applyBorder="1" applyAlignment="1">
      <alignment horizontal="center" vertical="center" wrapText="1"/>
    </xf>
    <xf numFmtId="0" fontId="16" fillId="0" borderId="27" xfId="0" applyFont="1" applyBorder="1" applyAlignment="1">
      <alignment vertical="center" wrapText="1"/>
    </xf>
    <xf numFmtId="0" fontId="13" fillId="0" borderId="6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57" xfId="0" applyBorder="1" applyAlignment="1">
      <alignment horizontal="left" vertical="top" wrapText="1"/>
    </xf>
    <xf numFmtId="0" fontId="0" fillId="0" borderId="59" xfId="0" applyFill="1" applyBorder="1" applyAlignment="1">
      <alignment horizontal="center" vertical="top" wrapText="1"/>
    </xf>
    <xf numFmtId="0" fontId="0" fillId="0" borderId="0" xfId="0" applyFill="1" applyBorder="1" applyAlignment="1">
      <alignment horizontal="center" vertical="top" wrapText="1"/>
    </xf>
    <xf numFmtId="2" fontId="0" fillId="0" borderId="0" xfId="0" applyNumberFormat="1"/>
    <xf numFmtId="2" fontId="7" fillId="4" borderId="21" xfId="0" applyNumberFormat="1" applyFont="1" applyFill="1" applyBorder="1" applyAlignment="1">
      <alignment horizontal="center" vertical="center" wrapText="1"/>
    </xf>
    <xf numFmtId="2" fontId="7" fillId="4" borderId="18" xfId="0" applyNumberFormat="1" applyFont="1" applyFill="1" applyBorder="1" applyAlignment="1">
      <alignment horizontal="center" vertical="center" wrapText="1"/>
    </xf>
    <xf numFmtId="2" fontId="8" fillId="4" borderId="48" xfId="0" applyNumberFormat="1" applyFont="1" applyFill="1" applyBorder="1" applyAlignment="1">
      <alignment horizontal="center" vertical="center" wrapText="1"/>
    </xf>
    <xf numFmtId="2" fontId="8" fillId="4" borderId="46" xfId="0" applyNumberFormat="1" applyFont="1" applyFill="1" applyBorder="1" applyAlignment="1">
      <alignment horizontal="center" vertical="center" wrapText="1"/>
    </xf>
    <xf numFmtId="0" fontId="18" fillId="0" borderId="0" xfId="0" applyFont="1"/>
    <xf numFmtId="0" fontId="19" fillId="4" borderId="6"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21" xfId="0" applyFont="1" applyFill="1" applyBorder="1" applyAlignment="1">
      <alignment horizontal="center" vertical="center" wrapText="1"/>
    </xf>
    <xf numFmtId="2" fontId="0" fillId="3" borderId="0" xfId="0" applyNumberFormat="1" applyFill="1"/>
    <xf numFmtId="0" fontId="0" fillId="3" borderId="60" xfId="0" applyFill="1" applyBorder="1" applyAlignment="1">
      <alignment horizontal="center" vertical="top" wrapText="1"/>
    </xf>
    <xf numFmtId="0" fontId="0" fillId="3" borderId="56" xfId="0" applyFill="1" applyBorder="1" applyAlignment="1">
      <alignment horizontal="center" vertical="top" wrapText="1"/>
    </xf>
    <xf numFmtId="0" fontId="1" fillId="3" borderId="56" xfId="0" applyFont="1" applyFill="1" applyBorder="1" applyAlignment="1">
      <alignment horizontal="center" wrapText="1"/>
    </xf>
    <xf numFmtId="0" fontId="1" fillId="3" borderId="0" xfId="0" applyFont="1" applyFill="1" applyBorder="1" applyAlignment="1">
      <alignment horizontal="center" wrapText="1"/>
    </xf>
    <xf numFmtId="0" fontId="0" fillId="0" borderId="0" xfId="0"/>
    <xf numFmtId="0" fontId="0" fillId="0" borderId="0" xfId="0"/>
    <xf numFmtId="0" fontId="0" fillId="0" borderId="44" xfId="0" applyBorder="1" applyAlignment="1">
      <alignment horizontal="center"/>
    </xf>
    <xf numFmtId="2" fontId="0" fillId="0" borderId="4" xfId="0" applyNumberFormat="1" applyBorder="1" applyAlignment="1">
      <alignment horizontal="center"/>
    </xf>
    <xf numFmtId="2" fontId="0" fillId="0" borderId="44" xfId="0" applyNumberFormat="1" applyBorder="1" applyAlignment="1">
      <alignment horizontal="center"/>
    </xf>
    <xf numFmtId="2" fontId="0" fillId="0" borderId="1" xfId="0" applyNumberFormat="1" applyBorder="1" applyAlignment="1">
      <alignment horizontal="center"/>
    </xf>
    <xf numFmtId="2" fontId="0" fillId="0" borderId="9" xfId="0" applyNumberFormat="1" applyBorder="1" applyAlignment="1">
      <alignment horizontal="center"/>
    </xf>
    <xf numFmtId="9" fontId="0" fillId="0" borderId="0" xfId="0" applyNumberFormat="1"/>
    <xf numFmtId="0" fontId="0" fillId="0" borderId="0" xfId="0"/>
    <xf numFmtId="0" fontId="0" fillId="0" borderId="71" xfId="0" applyBorder="1" applyAlignment="1">
      <alignment horizontal="center"/>
    </xf>
    <xf numFmtId="0" fontId="0" fillId="0" borderId="4" xfId="0" applyFill="1" applyBorder="1" applyAlignment="1">
      <alignment horizontal="center"/>
    </xf>
    <xf numFmtId="0" fontId="0" fillId="0" borderId="44" xfId="0" applyFill="1" applyBorder="1" applyAlignment="1">
      <alignment horizontal="center"/>
    </xf>
    <xf numFmtId="0" fontId="0" fillId="0" borderId="1" xfId="0" applyFill="1" applyBorder="1" applyAlignment="1">
      <alignment horizontal="center"/>
    </xf>
    <xf numFmtId="0" fontId="0" fillId="0" borderId="71" xfId="0" applyFill="1" applyBorder="1" applyAlignment="1">
      <alignment horizontal="center"/>
    </xf>
    <xf numFmtId="0" fontId="0" fillId="0" borderId="9" xfId="0" applyFill="1" applyBorder="1" applyAlignment="1">
      <alignment horizontal="center"/>
    </xf>
    <xf numFmtId="0" fontId="0" fillId="0" borderId="0" xfId="0" applyFill="1"/>
    <xf numFmtId="0" fontId="0" fillId="8" borderId="44" xfId="0" applyFill="1" applyBorder="1" applyAlignment="1">
      <alignment horizontal="center"/>
    </xf>
    <xf numFmtId="0" fontId="0" fillId="8" borderId="9" xfId="0" applyFill="1" applyBorder="1" applyAlignment="1">
      <alignment horizontal="center"/>
    </xf>
    <xf numFmtId="0" fontId="0" fillId="0" borderId="0" xfId="0"/>
    <xf numFmtId="2" fontId="0" fillId="3" borderId="50" xfId="0" applyNumberFormat="1" applyFill="1" applyBorder="1"/>
    <xf numFmtId="2" fontId="0" fillId="3" borderId="53" xfId="0" applyNumberFormat="1" applyFill="1" applyBorder="1"/>
    <xf numFmtId="2" fontId="0" fillId="3" borderId="0" xfId="0" applyNumberFormat="1" applyFill="1" applyBorder="1"/>
    <xf numFmtId="2" fontId="0" fillId="3" borderId="54" xfId="0" applyNumberFormat="1" applyFill="1" applyBorder="1"/>
    <xf numFmtId="2" fontId="0" fillId="0" borderId="53" xfId="0" applyNumberFormat="1" applyBorder="1"/>
    <xf numFmtId="2" fontId="0" fillId="0" borderId="0" xfId="0" applyNumberFormat="1" applyBorder="1"/>
    <xf numFmtId="2" fontId="0" fillId="0" borderId="54" xfId="0" applyNumberFormat="1" applyBorder="1"/>
    <xf numFmtId="2" fontId="0" fillId="0" borderId="50" xfId="0" applyNumberFormat="1" applyBorder="1"/>
    <xf numFmtId="2" fontId="0" fillId="0" borderId="51" xfId="0" applyNumberFormat="1" applyBorder="1"/>
    <xf numFmtId="2" fontId="0" fillId="0" borderId="40" xfId="0" applyNumberFormat="1" applyBorder="1"/>
    <xf numFmtId="2" fontId="0" fillId="0" borderId="17" xfId="0" applyNumberFormat="1" applyBorder="1"/>
    <xf numFmtId="2" fontId="0" fillId="0" borderId="55" xfId="0" applyNumberFormat="1" applyBorder="1"/>
    <xf numFmtId="0" fontId="0" fillId="0" borderId="0" xfId="0"/>
    <xf numFmtId="1" fontId="0" fillId="0" borderId="0" xfId="0" applyNumberFormat="1"/>
    <xf numFmtId="1" fontId="24" fillId="6" borderId="0" xfId="0" applyNumberFormat="1" applyFont="1" applyFill="1"/>
    <xf numFmtId="1" fontId="24" fillId="6" borderId="4" xfId="0" applyNumberFormat="1" applyFont="1" applyFill="1" applyBorder="1" applyAlignment="1">
      <alignment horizontal="center"/>
    </xf>
    <xf numFmtId="1" fontId="24" fillId="6" borderId="44" xfId="0" applyNumberFormat="1" applyFont="1" applyFill="1" applyBorder="1" applyAlignment="1">
      <alignment horizontal="center"/>
    </xf>
    <xf numFmtId="1" fontId="24" fillId="6" borderId="1" xfId="0" applyNumberFormat="1" applyFont="1" applyFill="1" applyBorder="1" applyAlignment="1">
      <alignment horizontal="center"/>
    </xf>
    <xf numFmtId="1" fontId="24" fillId="6" borderId="9" xfId="0" applyNumberFormat="1" applyFont="1" applyFill="1" applyBorder="1" applyAlignment="1">
      <alignment horizontal="center"/>
    </xf>
    <xf numFmtId="0" fontId="0" fillId="0" borderId="0" xfId="0" applyAlignment="1">
      <alignment vertical="center"/>
    </xf>
    <xf numFmtId="0" fontId="25" fillId="0" borderId="0" xfId="0" applyFont="1" applyFill="1" applyBorder="1" applyAlignment="1">
      <alignment vertical="center"/>
    </xf>
    <xf numFmtId="0" fontId="29" fillId="0" borderId="0" xfId="0" applyFont="1" applyFill="1" applyBorder="1" applyAlignment="1">
      <alignment horizontal="center" vertical="center"/>
    </xf>
    <xf numFmtId="2" fontId="0" fillId="0" borderId="0" xfId="0" applyNumberFormat="1" applyFill="1"/>
    <xf numFmtId="1" fontId="24" fillId="0" borderId="0" xfId="0" applyNumberFormat="1" applyFont="1" applyFill="1"/>
    <xf numFmtId="0" fontId="3" fillId="0" borderId="0" xfId="0" applyFont="1" applyBorder="1" applyAlignment="1">
      <alignment vertical="center" wrapText="1"/>
    </xf>
    <xf numFmtId="0" fontId="27" fillId="0" borderId="0" xfId="0" applyFont="1"/>
    <xf numFmtId="1" fontId="31" fillId="0" borderId="14" xfId="0" applyNumberFormat="1" applyFont="1" applyBorder="1" applyAlignment="1">
      <alignment horizontal="center"/>
    </xf>
    <xf numFmtId="1" fontId="31" fillId="0" borderId="15" xfId="0" applyNumberFormat="1" applyFont="1" applyBorder="1" applyAlignment="1">
      <alignment horizontal="center"/>
    </xf>
    <xf numFmtId="1" fontId="31" fillId="0" borderId="16" xfId="0" applyNumberFormat="1" applyFont="1" applyBorder="1" applyAlignment="1">
      <alignment horizontal="center"/>
    </xf>
    <xf numFmtId="0" fontId="31" fillId="0" borderId="0" xfId="0" applyFont="1"/>
    <xf numFmtId="0" fontId="24" fillId="0" borderId="0" xfId="0" applyFont="1" applyFill="1"/>
    <xf numFmtId="1" fontId="24" fillId="6" borderId="71" xfId="0" applyNumberFormat="1" applyFont="1" applyFill="1" applyBorder="1" applyAlignment="1">
      <alignment horizontal="center"/>
    </xf>
    <xf numFmtId="0" fontId="24" fillId="6" borderId="0" xfId="0" applyFont="1" applyFill="1"/>
    <xf numFmtId="2" fontId="25" fillId="0" borderId="1" xfId="0" applyNumberFormat="1" applyFont="1" applyBorder="1" applyAlignment="1">
      <alignment horizontal="center"/>
    </xf>
    <xf numFmtId="0" fontId="28" fillId="0" borderId="17" xfId="0" applyFont="1" applyBorder="1" applyAlignment="1">
      <alignment horizontal="right" vertical="center"/>
    </xf>
    <xf numFmtId="0" fontId="29" fillId="0" borderId="0" xfId="0" applyFont="1" applyFill="1" applyBorder="1" applyAlignment="1">
      <alignment horizontal="right" vertical="center" wrapText="1"/>
    </xf>
    <xf numFmtId="0" fontId="30" fillId="0" borderId="0" xfId="0" applyFont="1" applyBorder="1" applyAlignment="1">
      <alignment vertical="center" wrapText="1"/>
    </xf>
    <xf numFmtId="0" fontId="28" fillId="0" borderId="0" xfId="0" applyFont="1" applyBorder="1" applyAlignment="1">
      <alignment horizontal="right" vertical="center"/>
    </xf>
    <xf numFmtId="0" fontId="32" fillId="0" borderId="0" xfId="0" applyFont="1" applyFill="1" applyBorder="1" applyAlignment="1">
      <alignment vertical="center" wrapText="1"/>
    </xf>
    <xf numFmtId="0" fontId="0" fillId="9" borderId="0" xfId="0" applyFill="1"/>
    <xf numFmtId="0" fontId="26" fillId="7" borderId="43" xfId="0" applyFont="1" applyFill="1" applyBorder="1" applyAlignment="1" applyProtection="1">
      <alignment horizontal="center" vertical="center"/>
      <protection locked="0"/>
    </xf>
    <xf numFmtId="0" fontId="0" fillId="7" borderId="1" xfId="0" applyFill="1" applyBorder="1" applyAlignment="1" applyProtection="1">
      <alignment horizontal="center"/>
      <protection locked="0"/>
    </xf>
    <xf numFmtId="0" fontId="0" fillId="7" borderId="71" xfId="0" applyFill="1" applyBorder="1" applyAlignment="1" applyProtection="1">
      <alignment horizontal="center"/>
      <protection locked="0"/>
    </xf>
    <xf numFmtId="0" fontId="0" fillId="7" borderId="3" xfId="0" applyFill="1" applyBorder="1" applyAlignment="1" applyProtection="1">
      <alignment horizontal="center"/>
      <protection locked="0"/>
    </xf>
    <xf numFmtId="0" fontId="0" fillId="7" borderId="6" xfId="0" applyFill="1" applyBorder="1" applyAlignment="1" applyProtection="1">
      <alignment horizontal="center"/>
      <protection locked="0"/>
    </xf>
    <xf numFmtId="0" fontId="0" fillId="0" borderId="0" xfId="0" applyFill="1" applyAlignment="1"/>
    <xf numFmtId="0" fontId="0" fillId="0" borderId="0" xfId="0" applyFill="1" applyAlignment="1">
      <alignment wrapText="1"/>
    </xf>
    <xf numFmtId="0" fontId="6" fillId="0" borderId="2" xfId="0" applyFont="1" applyBorder="1" applyAlignment="1">
      <alignment horizontal="center" textRotation="90"/>
    </xf>
    <xf numFmtId="0" fontId="0" fillId="0" borderId="11" xfId="0" applyBorder="1" applyAlignment="1">
      <alignment horizontal="center" textRotation="90" wrapText="1"/>
    </xf>
    <xf numFmtId="0" fontId="0" fillId="0" borderId="12" xfId="0" applyBorder="1" applyAlignment="1">
      <alignment horizontal="center" textRotation="90"/>
    </xf>
    <xf numFmtId="0" fontId="0" fillId="0" borderId="12" xfId="0" applyBorder="1" applyAlignment="1">
      <alignment horizontal="center" textRotation="90" wrapText="1"/>
    </xf>
    <xf numFmtId="2" fontId="0" fillId="0" borderId="12" xfId="0" applyNumberFormat="1" applyBorder="1" applyAlignment="1">
      <alignment horizontal="center" textRotation="90" wrapText="1"/>
    </xf>
    <xf numFmtId="0" fontId="23" fillId="6" borderId="12" xfId="0" applyFont="1" applyFill="1" applyBorder="1" applyAlignment="1">
      <alignment horizontal="center" textRotation="90" wrapText="1"/>
    </xf>
    <xf numFmtId="1" fontId="23" fillId="6" borderId="12" xfId="0" applyNumberFormat="1" applyFont="1" applyFill="1" applyBorder="1" applyAlignment="1">
      <alignment horizontal="center" textRotation="90" wrapText="1"/>
    </xf>
    <xf numFmtId="0" fontId="0" fillId="0" borderId="12" xfId="0" applyFont="1" applyBorder="1" applyAlignment="1">
      <alignment horizontal="center" textRotation="90" wrapText="1"/>
    </xf>
    <xf numFmtId="0" fontId="27" fillId="0" borderId="13" xfId="0" applyFont="1" applyFill="1" applyBorder="1" applyAlignment="1">
      <alignment horizontal="center" textRotation="90" wrapText="1"/>
    </xf>
    <xf numFmtId="0" fontId="0" fillId="0" borderId="13" xfId="0" applyFill="1" applyBorder="1" applyAlignment="1">
      <alignment horizontal="center" textRotation="90" wrapText="1"/>
    </xf>
    <xf numFmtId="0" fontId="33" fillId="0" borderId="0" xfId="0" applyFont="1" applyBorder="1" applyAlignment="1">
      <alignment vertical="center" wrapText="1"/>
    </xf>
    <xf numFmtId="0" fontId="37" fillId="0" borderId="0" xfId="0" applyFont="1" applyAlignment="1">
      <alignment vertical="center"/>
    </xf>
    <xf numFmtId="0" fontId="29" fillId="7" borderId="48" xfId="0" applyFont="1" applyFill="1" applyBorder="1" applyAlignment="1" applyProtection="1">
      <alignment horizontal="center" vertical="center"/>
      <protection locked="0"/>
    </xf>
    <xf numFmtId="0" fontId="29" fillId="7" borderId="46" xfId="0" applyFont="1" applyFill="1" applyBorder="1" applyAlignment="1" applyProtection="1">
      <alignment horizontal="center" vertical="center"/>
      <protection locked="0"/>
    </xf>
    <xf numFmtId="0" fontId="0" fillId="7" borderId="4" xfId="0" applyFill="1" applyBorder="1" applyAlignment="1" applyProtection="1">
      <alignment horizontal="center"/>
      <protection locked="0"/>
    </xf>
    <xf numFmtId="1" fontId="24" fillId="6" borderId="12" xfId="0" applyNumberFormat="1" applyFont="1" applyFill="1" applyBorder="1" applyAlignment="1">
      <alignment horizontal="center"/>
    </xf>
    <xf numFmtId="0" fontId="33" fillId="0" borderId="0"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45" xfId="0" applyFont="1" applyBorder="1" applyAlignment="1">
      <alignment horizontal="center" vertical="center" wrapText="1"/>
    </xf>
    <xf numFmtId="0" fontId="2" fillId="0" borderId="5" xfId="0" applyFont="1" applyBorder="1" applyAlignment="1">
      <alignment horizontal="center" textRotation="90" wrapText="1"/>
    </xf>
    <xf numFmtId="0" fontId="2" fillId="0" borderId="7" xfId="0" applyFont="1" applyBorder="1" applyAlignment="1">
      <alignment horizontal="center" textRotation="90"/>
    </xf>
    <xf numFmtId="0" fontId="2" fillId="0" borderId="10" xfId="0" applyFont="1" applyBorder="1" applyAlignment="1">
      <alignment horizontal="center" textRotation="90"/>
    </xf>
    <xf numFmtId="0" fontId="34" fillId="7" borderId="69" xfId="0" applyFont="1" applyFill="1" applyBorder="1" applyAlignment="1" applyProtection="1">
      <alignment horizontal="center" vertical="center"/>
      <protection locked="0"/>
    </xf>
    <xf numFmtId="0" fontId="34" fillId="7" borderId="70" xfId="0" applyFont="1" applyFill="1" applyBorder="1" applyAlignment="1" applyProtection="1">
      <alignment horizontal="center" vertical="center"/>
      <protection locked="0"/>
    </xf>
    <xf numFmtId="0" fontId="34" fillId="7" borderId="67" xfId="0" applyFont="1" applyFill="1" applyBorder="1" applyAlignment="1" applyProtection="1">
      <alignment horizontal="center" vertical="center"/>
      <protection locked="0"/>
    </xf>
    <xf numFmtId="0" fontId="34" fillId="0" borderId="69" xfId="0" applyFont="1" applyBorder="1" applyAlignment="1">
      <alignment horizontal="center" vertical="center"/>
    </xf>
    <xf numFmtId="0" fontId="34" fillId="0" borderId="70" xfId="0" applyFont="1" applyBorder="1" applyAlignment="1">
      <alignment horizontal="center" vertical="center"/>
    </xf>
    <xf numFmtId="0" fontId="34" fillId="0" borderId="67" xfId="0" applyFont="1"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26" fillId="0" borderId="42" xfId="0" applyFont="1" applyFill="1" applyBorder="1" applyAlignment="1">
      <alignment horizontal="center" vertical="center"/>
    </xf>
    <xf numFmtId="0" fontId="29" fillId="0" borderId="72"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0" fillId="5" borderId="36" xfId="0" applyFill="1" applyBorder="1" applyAlignment="1">
      <alignment horizontal="center"/>
    </xf>
    <xf numFmtId="0" fontId="0" fillId="5" borderId="37" xfId="0" applyFill="1" applyBorder="1" applyAlignment="1">
      <alignment horizontal="center"/>
    </xf>
    <xf numFmtId="0" fontId="0" fillId="5" borderId="38" xfId="0" applyFill="1" applyBorder="1" applyAlignment="1">
      <alignment horizontal="center"/>
    </xf>
    <xf numFmtId="0" fontId="0" fillId="4" borderId="40" xfId="0" applyFill="1" applyBorder="1" applyAlignment="1">
      <alignment horizontal="center"/>
    </xf>
    <xf numFmtId="0" fontId="0" fillId="4" borderId="17" xfId="0" applyFill="1" applyBorder="1" applyAlignment="1">
      <alignment horizontal="center"/>
    </xf>
    <xf numFmtId="0" fontId="0" fillId="4" borderId="35" xfId="0" applyFill="1" applyBorder="1" applyAlignment="1">
      <alignment horizontal="center" wrapText="1"/>
    </xf>
    <xf numFmtId="0" fontId="0" fillId="4" borderId="39" xfId="0" applyFill="1" applyBorder="1" applyAlignment="1">
      <alignment horizontal="center" wrapText="1"/>
    </xf>
    <xf numFmtId="0" fontId="0" fillId="4" borderId="52" xfId="0" applyFill="1" applyBorder="1" applyAlignment="1">
      <alignment horizontal="center" wrapText="1"/>
    </xf>
    <xf numFmtId="0" fontId="0" fillId="4" borderId="53" xfId="0" applyFill="1" applyBorder="1" applyAlignment="1">
      <alignment horizontal="center" wrapText="1"/>
    </xf>
    <xf numFmtId="0" fontId="0" fillId="4" borderId="0" xfId="0" applyFill="1" applyBorder="1" applyAlignment="1">
      <alignment horizontal="center" wrapText="1"/>
    </xf>
    <xf numFmtId="0" fontId="0" fillId="4" borderId="54" xfId="0" applyFill="1" applyBorder="1" applyAlignment="1">
      <alignment horizontal="center" wrapText="1"/>
    </xf>
    <xf numFmtId="0" fontId="0" fillId="4" borderId="40" xfId="0" applyFill="1" applyBorder="1" applyAlignment="1">
      <alignment horizontal="center" wrapText="1"/>
    </xf>
    <xf numFmtId="0" fontId="0" fillId="4" borderId="17" xfId="0" applyFill="1" applyBorder="1" applyAlignment="1">
      <alignment horizontal="center" wrapText="1"/>
    </xf>
    <xf numFmtId="0" fontId="0" fillId="4" borderId="55" xfId="0" applyFill="1" applyBorder="1" applyAlignment="1">
      <alignment horizontal="center" wrapText="1"/>
    </xf>
    <xf numFmtId="0" fontId="0" fillId="0" borderId="0" xfId="0"/>
    <xf numFmtId="0" fontId="0" fillId="7" borderId="77" xfId="0" applyFill="1" applyBorder="1" applyAlignment="1" applyProtection="1">
      <alignment horizontal="center" vertical="center"/>
      <protection locked="0"/>
    </xf>
    <xf numFmtId="0" fontId="0" fillId="7" borderId="78" xfId="0" applyFill="1" applyBorder="1" applyAlignment="1" applyProtection="1">
      <alignment horizontal="center" vertical="center"/>
      <protection locked="0"/>
    </xf>
    <xf numFmtId="0" fontId="0" fillId="7" borderId="73" xfId="0" applyFill="1" applyBorder="1" applyAlignment="1" applyProtection="1">
      <alignment horizontal="center" vertical="center"/>
      <protection locked="0"/>
    </xf>
    <xf numFmtId="0" fontId="0" fillId="7" borderId="74" xfId="0" applyFill="1" applyBorder="1" applyAlignment="1" applyProtection="1">
      <alignment horizontal="center" vertical="center"/>
      <protection locked="0"/>
    </xf>
    <xf numFmtId="0" fontId="0" fillId="7" borderId="75" xfId="0" applyFill="1" applyBorder="1" applyAlignment="1" applyProtection="1">
      <alignment horizontal="center" vertical="center"/>
      <protection locked="0"/>
    </xf>
    <xf numFmtId="0" fontId="0" fillId="7" borderId="76" xfId="0"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Beziehung Schnitte GR vs</a:t>
            </a:r>
            <a:r>
              <a:rPr lang="de-DE" baseline="0"/>
              <a:t> Entzüge</a:t>
            </a:r>
            <a:endParaRPr lang="de-DE"/>
          </a:p>
        </c:rich>
      </c:tx>
      <c:overlay val="0"/>
      <c:spPr>
        <a:noFill/>
        <a:ln>
          <a:noFill/>
        </a:ln>
        <a:effectLst/>
      </c:spPr>
    </c:title>
    <c:autoTitleDeleted val="0"/>
    <c:plotArea>
      <c:layout>
        <c:manualLayout>
          <c:layoutTarget val="inner"/>
          <c:xMode val="edge"/>
          <c:yMode val="edge"/>
          <c:x val="6.667598418718422E-2"/>
          <c:y val="8.0482047587188854E-2"/>
          <c:w val="0.66117586906156345"/>
          <c:h val="0.87115571337896491"/>
        </c:manualLayout>
      </c:layout>
      <c:scatterChart>
        <c:scatterStyle val="lineMarker"/>
        <c:varyColors val="0"/>
        <c:ser>
          <c:idx val="0"/>
          <c:order val="2"/>
          <c:tx>
            <c:strRef>
              <c:f>'Heft10 Tab7'!$E$41</c:f>
              <c:strCache>
                <c:ptCount val="1"/>
                <c:pt idx="0">
                  <c:v>Heft 10 P2O5</c:v>
                </c:pt>
              </c:strCache>
            </c:strRef>
          </c:tx>
          <c:spPr>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0.18329428389886829"/>
                  <c:y val="7.8055026648596064E-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accent1"/>
                      </a:solidFill>
                      <a:latin typeface="+mn-lt"/>
                      <a:ea typeface="+mn-ea"/>
                      <a:cs typeface="+mn-cs"/>
                    </a:defRPr>
                  </a:pPr>
                  <a:endParaRPr lang="de-DE"/>
                </a:p>
              </c:txPr>
            </c:trendlineLbl>
          </c:trendline>
          <c:xVal>
            <c:numRef>
              <c:f>'Heft10 Tab7'!$K$46:$K$49</c:f>
              <c:numCache>
                <c:formatCode>General</c:formatCode>
                <c:ptCount val="4"/>
                <c:pt idx="0">
                  <c:v>40</c:v>
                </c:pt>
                <c:pt idx="1">
                  <c:v>55</c:v>
                </c:pt>
                <c:pt idx="2">
                  <c:v>75</c:v>
                </c:pt>
                <c:pt idx="3">
                  <c:v>90</c:v>
                </c:pt>
              </c:numCache>
            </c:numRef>
          </c:xVal>
          <c:yVal>
            <c:numRef>
              <c:f>'Heft10 Tab7'!$E$46:$E$49</c:f>
              <c:numCache>
                <c:formatCode>General</c:formatCode>
                <c:ptCount val="4"/>
                <c:pt idx="0">
                  <c:v>0.6</c:v>
                </c:pt>
                <c:pt idx="1">
                  <c:v>0.7</c:v>
                </c:pt>
                <c:pt idx="2">
                  <c:v>0.95</c:v>
                </c:pt>
                <c:pt idx="3">
                  <c:v>1</c:v>
                </c:pt>
              </c:numCache>
            </c:numRef>
          </c:yVal>
          <c:smooth val="0"/>
          <c:extLst>
            <c:ext xmlns:c16="http://schemas.microsoft.com/office/drawing/2014/chart" uri="{C3380CC4-5D6E-409C-BE32-E72D297353CC}">
              <c16:uniqueId val="{00000005-C12E-4989-9C19-71DB98553E01}"/>
            </c:ext>
          </c:extLst>
        </c:ser>
        <c:ser>
          <c:idx val="3"/>
          <c:order val="3"/>
          <c:tx>
            <c:strRef>
              <c:f>'Heft10 Tab7'!$D$54</c:f>
              <c:strCache>
                <c:ptCount val="1"/>
                <c:pt idx="0">
                  <c:v>DüV P2O5</c:v>
                </c:pt>
              </c:strCache>
            </c:strRef>
          </c:tx>
          <c:spPr>
            <a:ln w="19050">
              <a:solidFill>
                <a:srgbClr val="7030A0"/>
              </a:solidFill>
            </a:ln>
          </c:spPr>
          <c:marker>
            <c:symbol val="x"/>
            <c:size val="7"/>
            <c:spPr>
              <a:noFill/>
              <a:ln>
                <a:solidFill>
                  <a:srgbClr val="7030A0"/>
                </a:solidFill>
              </a:ln>
            </c:spPr>
          </c:marker>
          <c:xVal>
            <c:numRef>
              <c:f>'Heft10 Tab7'!$F$55:$F$59</c:f>
              <c:numCache>
                <c:formatCode>General</c:formatCode>
                <c:ptCount val="5"/>
                <c:pt idx="0">
                  <c:v>40</c:v>
                </c:pt>
                <c:pt idx="1">
                  <c:v>55</c:v>
                </c:pt>
                <c:pt idx="2">
                  <c:v>80</c:v>
                </c:pt>
                <c:pt idx="3">
                  <c:v>90</c:v>
                </c:pt>
                <c:pt idx="4">
                  <c:v>110</c:v>
                </c:pt>
              </c:numCache>
            </c:numRef>
          </c:xVal>
          <c:yVal>
            <c:numRef>
              <c:f>'Heft10 Tab7'!$D$55:$D$59</c:f>
              <c:numCache>
                <c:formatCode>General</c:formatCode>
                <c:ptCount val="5"/>
                <c:pt idx="0">
                  <c:v>0.5</c:v>
                </c:pt>
                <c:pt idx="1">
                  <c:v>0.65</c:v>
                </c:pt>
                <c:pt idx="2">
                  <c:v>0.71</c:v>
                </c:pt>
                <c:pt idx="3">
                  <c:v>0.81</c:v>
                </c:pt>
                <c:pt idx="4">
                  <c:v>0.87</c:v>
                </c:pt>
              </c:numCache>
            </c:numRef>
          </c:yVal>
          <c:smooth val="0"/>
          <c:extLst>
            <c:ext xmlns:c16="http://schemas.microsoft.com/office/drawing/2014/chart" uri="{C3380CC4-5D6E-409C-BE32-E72D297353CC}">
              <c16:uniqueId val="{00000008-C12E-4989-9C19-71DB98553E01}"/>
            </c:ext>
          </c:extLst>
        </c:ser>
        <c:dLbls>
          <c:showLegendKey val="0"/>
          <c:showVal val="0"/>
          <c:showCatName val="0"/>
          <c:showSerName val="0"/>
          <c:showPercent val="0"/>
          <c:showBubbleSize val="0"/>
        </c:dLbls>
        <c:axId val="680358512"/>
        <c:axId val="680354248"/>
      </c:scatterChart>
      <c:scatterChart>
        <c:scatterStyle val="smoothMarker"/>
        <c:varyColors val="0"/>
        <c:ser>
          <c:idx val="1"/>
          <c:order val="4"/>
          <c:tx>
            <c:strRef>
              <c:f>'Heft10 Tab7'!$H$41</c:f>
              <c:strCache>
                <c:ptCount val="1"/>
                <c:pt idx="0">
                  <c:v>Mg</c:v>
                </c:pt>
              </c:strCache>
            </c:strRef>
          </c:tx>
          <c:trendline>
            <c:spPr>
              <a:ln>
                <a:solidFill>
                  <a:schemeClr val="accent2"/>
                </a:solidFill>
              </a:ln>
            </c:spPr>
            <c:trendlineType val="linear"/>
            <c:dispRSqr val="1"/>
            <c:dispEq val="1"/>
            <c:trendlineLbl>
              <c:layout>
                <c:manualLayout>
                  <c:x val="5.9703630796150479E-2"/>
                  <c:y val="0.12029150611492713"/>
                </c:manualLayout>
              </c:layout>
              <c:numFmt formatCode="General" sourceLinked="0"/>
              <c:txPr>
                <a:bodyPr/>
                <a:lstStyle/>
                <a:p>
                  <a:pPr>
                    <a:defRPr>
                      <a:solidFill>
                        <a:schemeClr val="accent2"/>
                      </a:solidFill>
                    </a:defRPr>
                  </a:pPr>
                  <a:endParaRPr lang="de-DE"/>
                </a:p>
              </c:txPr>
            </c:trendlineLbl>
          </c:trendline>
          <c:xVal>
            <c:numRef>
              <c:f>'Heft10 Tab7'!$K$46:$K$49</c:f>
              <c:numCache>
                <c:formatCode>General</c:formatCode>
                <c:ptCount val="4"/>
                <c:pt idx="0">
                  <c:v>40</c:v>
                </c:pt>
                <c:pt idx="1">
                  <c:v>55</c:v>
                </c:pt>
                <c:pt idx="2">
                  <c:v>75</c:v>
                </c:pt>
                <c:pt idx="3">
                  <c:v>90</c:v>
                </c:pt>
              </c:numCache>
            </c:numRef>
          </c:xVal>
          <c:yVal>
            <c:numRef>
              <c:f>'Heft10 Tab7'!$H$46:$H$49</c:f>
              <c:numCache>
                <c:formatCode>General</c:formatCode>
                <c:ptCount val="4"/>
                <c:pt idx="0">
                  <c:v>0.18</c:v>
                </c:pt>
                <c:pt idx="1">
                  <c:v>0.24</c:v>
                </c:pt>
                <c:pt idx="2">
                  <c:v>0.3</c:v>
                </c:pt>
                <c:pt idx="3">
                  <c:v>0.36</c:v>
                </c:pt>
              </c:numCache>
            </c:numRef>
          </c:yVal>
          <c:smooth val="1"/>
          <c:extLst>
            <c:ext xmlns:c16="http://schemas.microsoft.com/office/drawing/2014/chart" uri="{C3380CC4-5D6E-409C-BE32-E72D297353CC}">
              <c16:uniqueId val="{00000006-C12E-4989-9C19-71DB98553E01}"/>
            </c:ext>
          </c:extLst>
        </c:ser>
        <c:ser>
          <c:idx val="5"/>
          <c:order val="5"/>
          <c:tx>
            <c:strRef>
              <c:f>'Heft10 Tab7'!$H$54</c:f>
              <c:strCache>
                <c:ptCount val="1"/>
                <c:pt idx="0">
                  <c:v>Mg</c:v>
                </c:pt>
              </c:strCache>
            </c:strRef>
          </c:tx>
          <c:xVal>
            <c:numRef>
              <c:f>'Heft10 Tab7'!$F$55:$F$59</c:f>
              <c:numCache>
                <c:formatCode>General</c:formatCode>
                <c:ptCount val="5"/>
                <c:pt idx="0">
                  <c:v>40</c:v>
                </c:pt>
                <c:pt idx="1">
                  <c:v>55</c:v>
                </c:pt>
                <c:pt idx="2">
                  <c:v>80</c:v>
                </c:pt>
                <c:pt idx="3">
                  <c:v>90</c:v>
                </c:pt>
                <c:pt idx="4">
                  <c:v>110</c:v>
                </c:pt>
              </c:numCache>
            </c:numRef>
          </c:xVal>
          <c:yVal>
            <c:numRef>
              <c:f>'Heft10 Tab7'!$H$55:$H$59</c:f>
              <c:numCache>
                <c:formatCode>0.00</c:formatCode>
                <c:ptCount val="5"/>
                <c:pt idx="0">
                  <c:v>0.18140000000000001</c:v>
                </c:pt>
                <c:pt idx="1">
                  <c:v>0.2339</c:v>
                </c:pt>
                <c:pt idx="2">
                  <c:v>0.32140000000000002</c:v>
                </c:pt>
                <c:pt idx="3">
                  <c:v>0.35639999999999999</c:v>
                </c:pt>
                <c:pt idx="4">
                  <c:v>0.4264</c:v>
                </c:pt>
              </c:numCache>
            </c:numRef>
          </c:yVal>
          <c:smooth val="1"/>
          <c:extLst>
            <c:ext xmlns:c16="http://schemas.microsoft.com/office/drawing/2014/chart" uri="{C3380CC4-5D6E-409C-BE32-E72D297353CC}">
              <c16:uniqueId val="{0000000A-C12E-4989-9C19-71DB98553E01}"/>
            </c:ext>
          </c:extLst>
        </c:ser>
        <c:dLbls>
          <c:showLegendKey val="0"/>
          <c:showVal val="0"/>
          <c:showCatName val="0"/>
          <c:showSerName val="0"/>
          <c:showPercent val="0"/>
          <c:showBubbleSize val="0"/>
        </c:dLbls>
        <c:axId val="680358512"/>
        <c:axId val="680354248"/>
      </c:scatterChart>
      <c:scatterChart>
        <c:scatterStyle val="smoothMarker"/>
        <c:varyColors val="0"/>
        <c:ser>
          <c:idx val="4"/>
          <c:order val="0"/>
          <c:tx>
            <c:strRef>
              <c:f>'Heft10 Tab7'!$G$54</c:f>
              <c:strCache>
                <c:ptCount val="1"/>
                <c:pt idx="0">
                  <c:v>K2O von Hand interpoliert</c:v>
                </c:pt>
              </c:strCache>
            </c:strRef>
          </c:tx>
          <c:spPr>
            <a:ln w="19050">
              <a:solidFill>
                <a:srgbClr val="FF0000"/>
              </a:solidFill>
            </a:ln>
          </c:spPr>
          <c:marker>
            <c:spPr>
              <a:solidFill>
                <a:srgbClr val="FF0000"/>
              </a:solidFill>
              <a:ln>
                <a:solidFill>
                  <a:srgbClr val="FF0000"/>
                </a:solidFill>
              </a:ln>
            </c:spPr>
          </c:marker>
          <c:xVal>
            <c:numRef>
              <c:f>'Heft10 Tab7'!$F$55:$F$59</c:f>
              <c:numCache>
                <c:formatCode>General</c:formatCode>
                <c:ptCount val="5"/>
                <c:pt idx="0">
                  <c:v>40</c:v>
                </c:pt>
                <c:pt idx="1">
                  <c:v>55</c:v>
                </c:pt>
                <c:pt idx="2">
                  <c:v>80</c:v>
                </c:pt>
                <c:pt idx="3">
                  <c:v>90</c:v>
                </c:pt>
                <c:pt idx="4">
                  <c:v>110</c:v>
                </c:pt>
              </c:numCache>
            </c:numRef>
          </c:xVal>
          <c:yVal>
            <c:numRef>
              <c:f>'Heft10 Tab7'!$G$55:$G$59</c:f>
              <c:numCache>
                <c:formatCode>0.00</c:formatCode>
                <c:ptCount val="5"/>
                <c:pt idx="0">
                  <c:v>1.5</c:v>
                </c:pt>
                <c:pt idx="1">
                  <c:v>2.52</c:v>
                </c:pt>
                <c:pt idx="2">
                  <c:v>2.95</c:v>
                </c:pt>
                <c:pt idx="3">
                  <c:v>3</c:v>
                </c:pt>
                <c:pt idx="4">
                  <c:v>3.05</c:v>
                </c:pt>
              </c:numCache>
            </c:numRef>
          </c:yVal>
          <c:smooth val="1"/>
          <c:extLst>
            <c:ext xmlns:c16="http://schemas.microsoft.com/office/drawing/2014/chart" uri="{C3380CC4-5D6E-409C-BE32-E72D297353CC}">
              <c16:uniqueId val="{00000009-C12E-4989-9C19-71DB98553E01}"/>
            </c:ext>
          </c:extLst>
        </c:ser>
        <c:ser>
          <c:idx val="2"/>
          <c:order val="1"/>
          <c:tx>
            <c:strRef>
              <c:f>'Heft10 Tab7'!$G$41</c:f>
              <c:strCache>
                <c:ptCount val="1"/>
                <c:pt idx="0">
                  <c:v>K2O</c:v>
                </c:pt>
              </c:strCache>
            </c:strRef>
          </c:tx>
          <c:spPr>
            <a:effectLst/>
          </c:spPr>
          <c:xVal>
            <c:numRef>
              <c:f>'Heft10 Tab7'!$K$46:$K$49</c:f>
              <c:numCache>
                <c:formatCode>General</c:formatCode>
                <c:ptCount val="4"/>
                <c:pt idx="0">
                  <c:v>40</c:v>
                </c:pt>
                <c:pt idx="1">
                  <c:v>55</c:v>
                </c:pt>
                <c:pt idx="2">
                  <c:v>75</c:v>
                </c:pt>
                <c:pt idx="3">
                  <c:v>90</c:v>
                </c:pt>
              </c:numCache>
            </c:numRef>
          </c:xVal>
          <c:yVal>
            <c:numRef>
              <c:f>'Heft10 Tab7'!$G$46:$G$49</c:f>
              <c:numCache>
                <c:formatCode>General</c:formatCode>
                <c:ptCount val="4"/>
                <c:pt idx="0">
                  <c:v>1.5</c:v>
                </c:pt>
                <c:pt idx="1">
                  <c:v>2.5</c:v>
                </c:pt>
                <c:pt idx="2">
                  <c:v>2.9</c:v>
                </c:pt>
                <c:pt idx="3">
                  <c:v>3</c:v>
                </c:pt>
              </c:numCache>
            </c:numRef>
          </c:yVal>
          <c:smooth val="1"/>
          <c:extLst>
            <c:ext xmlns:c16="http://schemas.microsoft.com/office/drawing/2014/chart" uri="{C3380CC4-5D6E-409C-BE32-E72D297353CC}">
              <c16:uniqueId val="{00000007-C12E-4989-9C19-71DB98553E01}"/>
            </c:ext>
          </c:extLst>
        </c:ser>
        <c:dLbls>
          <c:showLegendKey val="0"/>
          <c:showVal val="0"/>
          <c:showCatName val="0"/>
          <c:showSerName val="0"/>
          <c:showPercent val="0"/>
          <c:showBubbleSize val="0"/>
        </c:dLbls>
        <c:axId val="678074816"/>
        <c:axId val="678078096"/>
      </c:scatterChart>
      <c:valAx>
        <c:axId val="6803585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0354248"/>
        <c:crosses val="autoZero"/>
        <c:crossBetween val="midCat"/>
      </c:valAx>
      <c:valAx>
        <c:axId val="680354248"/>
        <c:scaling>
          <c:orientation val="minMax"/>
          <c:max val="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680358512"/>
        <c:crosses val="autoZero"/>
        <c:crossBetween val="midCat"/>
      </c:valAx>
      <c:valAx>
        <c:axId val="678078096"/>
        <c:scaling>
          <c:orientation val="minMax"/>
        </c:scaling>
        <c:delete val="0"/>
        <c:axPos val="r"/>
        <c:numFmt formatCode="0.00" sourceLinked="1"/>
        <c:majorTickMark val="out"/>
        <c:minorTickMark val="none"/>
        <c:tickLblPos val="nextTo"/>
        <c:crossAx val="678074816"/>
        <c:crosses val="max"/>
        <c:crossBetween val="midCat"/>
      </c:valAx>
      <c:valAx>
        <c:axId val="678074816"/>
        <c:scaling>
          <c:orientation val="minMax"/>
        </c:scaling>
        <c:delete val="1"/>
        <c:axPos val="b"/>
        <c:numFmt formatCode="General" sourceLinked="1"/>
        <c:majorTickMark val="out"/>
        <c:minorTickMark val="none"/>
        <c:tickLblPos val="nextTo"/>
        <c:crossAx val="678078096"/>
        <c:crosses val="autoZero"/>
        <c:crossBetween val="midCat"/>
      </c:valAx>
    </c:plotArea>
    <c:legend>
      <c:legendPos val="t"/>
      <c:layout>
        <c:manualLayout>
          <c:xMode val="edge"/>
          <c:yMode val="edge"/>
          <c:x val="0.78061467044112431"/>
          <c:y val="6.9912854030501084E-2"/>
          <c:w val="0.21267656270483465"/>
          <c:h val="0.91884257114919454"/>
        </c:manualLayout>
      </c:layout>
      <c:overlay val="0"/>
    </c:legend>
    <c:plotVisOnly val="1"/>
    <c:dispBlanksAs val="gap"/>
    <c:showDLblsOverMax val="0"/>
  </c:chart>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26159230096238"/>
          <c:y val="0.11283297955827336"/>
          <c:w val="0.84507174103237104"/>
          <c:h val="0.75644471564479776"/>
        </c:manualLayout>
      </c:layout>
      <c:scatterChart>
        <c:scatterStyle val="lineMarker"/>
        <c:varyColors val="0"/>
        <c:ser>
          <c:idx val="0"/>
          <c:order val="0"/>
          <c:tx>
            <c:strRef>
              <c:f>'2 Fakt Mg K P'!$P$5</c:f>
              <c:strCache>
                <c:ptCount val="1"/>
                <c:pt idx="0">
                  <c:v>K2O
BAG 1</c:v>
                </c:pt>
              </c:strCache>
            </c:strRef>
          </c:tx>
          <c:spPr>
            <a:ln w="19050" cap="rnd">
              <a:solidFill>
                <a:schemeClr val="accent1"/>
              </a:solidFill>
              <a:round/>
            </a:ln>
            <a:effectLst/>
          </c:spPr>
          <c:marker>
            <c:symbol val="none"/>
          </c:marker>
          <c:xVal>
            <c:numRef>
              <c:f>'2 Fakt Mg K P'!$N$6:$N$45</c:f>
              <c:numCache>
                <c:formatCode>General</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'2 Fakt Mg K P'!$P$6:$P$45</c:f>
              <c:numCache>
                <c:formatCode>0.00</c:formatCode>
                <c:ptCount val="40"/>
                <c:pt idx="0">
                  <c:v>2</c:v>
                </c:pt>
                <c:pt idx="1">
                  <c:v>2</c:v>
                </c:pt>
                <c:pt idx="2">
                  <c:v>2</c:v>
                </c:pt>
                <c:pt idx="3">
                  <c:v>2</c:v>
                </c:pt>
                <c:pt idx="4">
                  <c:v>1.8572672083057782</c:v>
                </c:pt>
                <c:pt idx="5">
                  <c:v>1.7386451569317702</c:v>
                </c:pt>
                <c:pt idx="6">
                  <c:v>1.6275993934549753</c:v>
                </c:pt>
                <c:pt idx="7">
                  <c:v>1.5236460269155208</c:v>
                </c:pt>
                <c:pt idx="8">
                  <c:v>1.4263320720509174</c:v>
                </c:pt>
                <c:pt idx="9">
                  <c:v>1.335233475375881</c:v>
                </c:pt>
                <c:pt idx="10">
                  <c:v>1.2499532673347253</c:v>
                </c:pt>
                <c:pt idx="11">
                  <c:v>1.1701198324741895</c:v>
                </c:pt>
                <c:pt idx="12">
                  <c:v>1.0953852900988272</c:v>
                </c:pt>
                <c:pt idx="13">
                  <c:v>1.0254239783525407</c:v>
                </c:pt>
                <c:pt idx="14">
                  <c:v>0.95993103512051414</c:v>
                </c:pt>
                <c:pt idx="15">
                  <c:v>0.89862106956771537</c:v>
                </c:pt>
                <c:pt idx="16">
                  <c:v>0.84122691852508424</c:v>
                </c:pt>
                <c:pt idx="17">
                  <c:v>0.78749848230426234</c:v>
                </c:pt>
                <c:pt idx="18">
                  <c:v>0.73720163486782708</c:v>
                </c:pt>
                <c:pt idx="19">
                  <c:v>0.69011720360601359</c:v>
                </c:pt>
                <c:pt idx="20">
                  <c:v>0.64604001427421243</c:v>
                </c:pt>
                <c:pt idx="21">
                  <c:v>0.60477799692948842</c:v>
                </c:pt>
                <c:pt idx="22">
                  <c:v>0.56615134897015595</c:v>
                </c:pt>
                <c:pt idx="23">
                  <c:v>0.52999175163129797</c:v>
                </c:pt>
                <c:pt idx="24">
                  <c:v>0.49614163652203597</c:v>
                </c:pt>
                <c:pt idx="25">
                  <c:v>0.46445349900843169</c:v>
                </c:pt>
                <c:pt idx="26">
                  <c:v>0.43478925545002967</c:v>
                </c:pt>
                <c:pt idx="27">
                  <c:v>0.40701964148914582</c:v>
                </c:pt>
                <c:pt idx="28">
                  <c:v>0.38102364877089889</c:v>
                </c:pt>
                <c:pt idx="29">
                  <c:v>0</c:v>
                </c:pt>
              </c:numCache>
            </c:numRef>
          </c:yVal>
          <c:smooth val="0"/>
          <c:extLst>
            <c:ext xmlns:c16="http://schemas.microsoft.com/office/drawing/2014/chart" uri="{C3380CC4-5D6E-409C-BE32-E72D297353CC}">
              <c16:uniqueId val="{00000000-B526-4041-9BE0-D2795B169399}"/>
            </c:ext>
          </c:extLst>
        </c:ser>
        <c:ser>
          <c:idx val="1"/>
          <c:order val="1"/>
          <c:tx>
            <c:strRef>
              <c:f>'2 Fakt Mg K P'!$Q$5</c:f>
              <c:strCache>
                <c:ptCount val="1"/>
                <c:pt idx="0">
                  <c:v>K2O
BAG 2 &amp;
Grünland</c:v>
                </c:pt>
              </c:strCache>
            </c:strRef>
          </c:tx>
          <c:spPr>
            <a:ln w="19050" cap="rnd">
              <a:solidFill>
                <a:schemeClr val="accent2"/>
              </a:solidFill>
              <a:round/>
            </a:ln>
            <a:effectLst/>
          </c:spPr>
          <c:marker>
            <c:symbol val="none"/>
          </c:marker>
          <c:xVal>
            <c:numRef>
              <c:f>'2 Fakt Mg K P'!$N$6:$N$45</c:f>
              <c:numCache>
                <c:formatCode>General</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'2 Fakt Mg K P'!$Q$6:$Q$45</c:f>
              <c:numCache>
                <c:formatCode>0.00</c:formatCode>
                <c:ptCount val="40"/>
                <c:pt idx="0">
                  <c:v>2</c:v>
                </c:pt>
                <c:pt idx="1">
                  <c:v>2</c:v>
                </c:pt>
                <c:pt idx="2">
                  <c:v>2</c:v>
                </c:pt>
                <c:pt idx="3">
                  <c:v>2</c:v>
                </c:pt>
                <c:pt idx="4">
                  <c:v>1.9172644315432303</c:v>
                </c:pt>
                <c:pt idx="5">
                  <c:v>1.8092264800482127</c:v>
                </c:pt>
                <c:pt idx="6">
                  <c:v>1.7072764727987599</c:v>
                </c:pt>
                <c:pt idx="7">
                  <c:v>1.6110713538166326</c:v>
                </c:pt>
                <c:pt idx="8">
                  <c:v>1.5202873983459972</c:v>
                </c:pt>
                <c:pt idx="9">
                  <c:v>1.4346191235380275</c:v>
                </c:pt>
                <c:pt idx="10">
                  <c:v>1.3537782605184856</c:v>
                </c:pt>
                <c:pt idx="11">
                  <c:v>1.2774927843793493</c:v>
                </c:pt>
                <c:pt idx="12">
                  <c:v>1.2055059988304624</c:v>
                </c:pt>
                <c:pt idx="13">
                  <c:v>1.1375756724311112</c:v>
                </c:pt>
                <c:pt idx="14">
                  <c:v>1.0734732234949989</c:v>
                </c:pt>
                <c:pt idx="15">
                  <c:v>1.0129829509258663</c:v>
                </c:pt>
                <c:pt idx="16">
                  <c:v>0.95590130839556675</c:v>
                </c:pt>
                <c:pt idx="17">
                  <c:v>0.90203621942224332</c:v>
                </c:pt>
                <c:pt idx="18">
                  <c:v>0.85120643104388849</c:v>
                </c:pt>
                <c:pt idx="19">
                  <c:v>0.80324090391243008</c:v>
                </c:pt>
                <c:pt idx="20">
                  <c:v>0.75797823675605125</c:v>
                </c:pt>
                <c:pt idx="21">
                  <c:v>0.71526612327308514</c:v>
                </c:pt>
                <c:pt idx="22">
                  <c:v>0.67496083962996933</c:v>
                </c:pt>
                <c:pt idx="23">
                  <c:v>0.63692676083871791</c:v>
                </c:pt>
                <c:pt idx="24">
                  <c:v>0.60103590438654653</c:v>
                </c:pt>
                <c:pt idx="25">
                  <c:v>0.56716749958199331</c:v>
                </c:pt>
                <c:pt idx="26">
                  <c:v>0.53520758116840839</c:v>
                </c:pt>
                <c:pt idx="27">
                  <c:v>0.50504860583734468</c:v>
                </c:pt>
                <c:pt idx="28">
                  <c:v>0.47658909035143865</c:v>
                </c:pt>
                <c:pt idx="29">
                  <c:v>0.4497332700590867</c:v>
                </c:pt>
                <c:pt idx="30">
                  <c:v>0.42439077665183672</c:v>
                </c:pt>
                <c:pt idx="31">
                  <c:v>0.40047633408016781</c:v>
                </c:pt>
                <c:pt idx="32">
                  <c:v>0.37790947160443211</c:v>
                </c:pt>
                <c:pt idx="33">
                  <c:v>0.35661425301539063</c:v>
                </c:pt>
                <c:pt idx="34">
                  <c:v>0</c:v>
                </c:pt>
              </c:numCache>
            </c:numRef>
          </c:yVal>
          <c:smooth val="0"/>
          <c:extLst>
            <c:ext xmlns:c16="http://schemas.microsoft.com/office/drawing/2014/chart" uri="{C3380CC4-5D6E-409C-BE32-E72D297353CC}">
              <c16:uniqueId val="{00000001-B526-4041-9BE0-D2795B169399}"/>
            </c:ext>
          </c:extLst>
        </c:ser>
        <c:ser>
          <c:idx val="2"/>
          <c:order val="2"/>
          <c:tx>
            <c:strRef>
              <c:f>'2 Fakt Mg K P'!$R$5</c:f>
              <c:strCache>
                <c:ptCount val="1"/>
                <c:pt idx="0">
                  <c:v>K2O
BAG 3</c:v>
                </c:pt>
              </c:strCache>
            </c:strRef>
          </c:tx>
          <c:spPr>
            <a:ln w="19050" cap="rnd">
              <a:solidFill>
                <a:schemeClr val="accent3"/>
              </a:solidFill>
              <a:round/>
            </a:ln>
            <a:effectLst/>
          </c:spPr>
          <c:marker>
            <c:symbol val="none"/>
          </c:marker>
          <c:xVal>
            <c:numRef>
              <c:f>'2 Fakt Mg K P'!$N$6:$N$45</c:f>
              <c:numCache>
                <c:formatCode>General</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'2 Fakt Mg K P'!$R$6:$R$45</c:f>
              <c:numCache>
                <c:formatCode>0.00</c:formatCode>
                <c:ptCount val="40"/>
                <c:pt idx="0">
                  <c:v>2</c:v>
                </c:pt>
                <c:pt idx="1">
                  <c:v>2</c:v>
                </c:pt>
                <c:pt idx="2">
                  <c:v>2</c:v>
                </c:pt>
                <c:pt idx="3">
                  <c:v>2</c:v>
                </c:pt>
                <c:pt idx="4">
                  <c:v>2</c:v>
                </c:pt>
                <c:pt idx="5">
                  <c:v>1.9167844872953415</c:v>
                </c:pt>
                <c:pt idx="6">
                  <c:v>1.8233018047418439</c:v>
                </c:pt>
                <c:pt idx="7">
                  <c:v>1.7343783264156973</c:v>
                </c:pt>
                <c:pt idx="8">
                  <c:v>1.6497916973029154</c:v>
                </c:pt>
                <c:pt idx="9">
                  <c:v>1.5693304067715084</c:v>
                </c:pt>
                <c:pt idx="10">
                  <c:v>1.4927932596847333</c:v>
                </c:pt>
                <c:pt idx="11">
                  <c:v>1.4199888733084536</c:v>
                </c:pt>
                <c:pt idx="12">
                  <c:v>1.3507351987546177</c:v>
                </c:pt>
                <c:pt idx="13">
                  <c:v>1.2848590657642125</c:v>
                </c:pt>
                <c:pt idx="14">
                  <c:v>1.2221957496914169</c:v>
                </c:pt>
                <c:pt idx="15">
                  <c:v>1.1625885596061853</c:v>
                </c:pt>
                <c:pt idx="16">
                  <c:v>1.1058884464853056</c:v>
                </c:pt>
                <c:pt idx="17">
                  <c:v>1.0519536305122059</c:v>
                </c:pt>
                <c:pt idx="18">
                  <c:v>1.0006492465535624</c:v>
                </c:pt>
                <c:pt idx="19">
                  <c:v>0.95184700692621826</c:v>
                </c:pt>
                <c:pt idx="20">
                  <c:v>0.90542488061115378</c:v>
                </c:pt>
                <c:pt idx="21">
                  <c:v>0.86126678811237545</c:v>
                </c:pt>
                <c:pt idx="22">
                  <c:v>0.81926231119771331</c:v>
                </c:pt>
                <c:pt idx="23">
                  <c:v>0.77930641679572554</c:v>
                </c:pt>
                <c:pt idx="24">
                  <c:v>0.7412991943583116</c:v>
                </c:pt>
                <c:pt idx="25">
                  <c:v>0.70514560603229981</c:v>
                </c:pt>
                <c:pt idx="26">
                  <c:v>0.67075524901531169</c:v>
                </c:pt>
                <c:pt idx="27">
                  <c:v>0.63804212950166816</c:v>
                </c:pt>
                <c:pt idx="28">
                  <c:v>0.60692444765308173</c:v>
                </c:pt>
                <c:pt idx="29">
                  <c:v>0.57732439305645467</c:v>
                </c:pt>
                <c:pt idx="30">
                  <c:v>0.54916795015731545</c:v>
                </c:pt>
                <c:pt idx="31">
                  <c:v>0.52238471318237989</c:v>
                </c:pt>
                <c:pt idx="32">
                  <c:v>0.49690771008844581</c:v>
                </c:pt>
                <c:pt idx="33">
                  <c:v>0.47267323509739989</c:v>
                </c:pt>
                <c:pt idx="34">
                  <c:v>0.4496206893985904</c:v>
                </c:pt>
                <c:pt idx="35">
                  <c:v>0.42769242962023557</c:v>
                </c:pt>
                <c:pt idx="36">
                  <c:v>0.40683362369096876</c:v>
                </c:pt>
                <c:pt idx="37">
                  <c:v>0.38699211373110026</c:v>
                </c:pt>
                <c:pt idx="38">
                  <c:v>0.36811828563074933</c:v>
                </c:pt>
                <c:pt idx="39">
                  <c:v>0</c:v>
                </c:pt>
              </c:numCache>
            </c:numRef>
          </c:yVal>
          <c:smooth val="0"/>
          <c:extLst>
            <c:ext xmlns:c16="http://schemas.microsoft.com/office/drawing/2014/chart" uri="{C3380CC4-5D6E-409C-BE32-E72D297353CC}">
              <c16:uniqueId val="{00000002-B526-4041-9BE0-D2795B169399}"/>
            </c:ext>
          </c:extLst>
        </c:ser>
        <c:dLbls>
          <c:showLegendKey val="0"/>
          <c:showVal val="0"/>
          <c:showCatName val="0"/>
          <c:showSerName val="0"/>
          <c:showPercent val="0"/>
          <c:showBubbleSize val="0"/>
        </c:dLbls>
        <c:axId val="454070544"/>
        <c:axId val="454075136"/>
      </c:scatterChart>
      <c:valAx>
        <c:axId val="454070544"/>
        <c:scaling>
          <c:orientation val="minMax"/>
          <c:max val="4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mg/ 100g Boden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4075136"/>
        <c:crosses val="autoZero"/>
        <c:crossBetween val="midCat"/>
      </c:valAx>
      <c:valAx>
        <c:axId val="454075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Faktor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4070544"/>
        <c:crosses val="autoZero"/>
        <c:crossBetween val="midCat"/>
      </c:valAx>
      <c:spPr>
        <a:noFill/>
        <a:ln>
          <a:noFill/>
        </a:ln>
        <a:effectLst/>
      </c:spPr>
    </c:plotArea>
    <c:legend>
      <c:legendPos val="b"/>
      <c:layout>
        <c:manualLayout>
          <c:xMode val="edge"/>
          <c:yMode val="edge"/>
          <c:x val="0.25392957130358706"/>
          <c:y val="1.4211152316886789E-2"/>
          <c:w val="0.60325196850393703"/>
          <c:h val="6.99329268591137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26159230096238"/>
          <c:y val="0.11283297955827336"/>
          <c:w val="0.84507174103237104"/>
          <c:h val="0.75644471564479776"/>
        </c:manualLayout>
      </c:layout>
      <c:scatterChart>
        <c:scatterStyle val="lineMarker"/>
        <c:varyColors val="0"/>
        <c:ser>
          <c:idx val="0"/>
          <c:order val="0"/>
          <c:tx>
            <c:strRef>
              <c:f>'2 Fakt Mg K P'!$O$5</c:f>
              <c:strCache>
                <c:ptCount val="1"/>
                <c:pt idx="0">
                  <c:v>P2O5 
BAG 1-3</c:v>
                </c:pt>
              </c:strCache>
            </c:strRef>
          </c:tx>
          <c:spPr>
            <a:ln w="19050" cap="rnd">
              <a:solidFill>
                <a:schemeClr val="accent1"/>
              </a:solidFill>
              <a:round/>
            </a:ln>
            <a:effectLst/>
          </c:spPr>
          <c:marker>
            <c:symbol val="none"/>
          </c:marker>
          <c:xVal>
            <c:numRef>
              <c:f>'2 Fakt Mg K P'!$N$6:$N$45</c:f>
              <c:numCache>
                <c:formatCode>General</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'2 Fakt Mg K P'!$O$6:$O$45</c:f>
              <c:numCache>
                <c:formatCode>0.00</c:formatCode>
                <c:ptCount val="40"/>
                <c:pt idx="0">
                  <c:v>2</c:v>
                </c:pt>
                <c:pt idx="1">
                  <c:v>2</c:v>
                </c:pt>
                <c:pt idx="2">
                  <c:v>2</c:v>
                </c:pt>
                <c:pt idx="3">
                  <c:v>1.8812721472156744</c:v>
                </c:pt>
                <c:pt idx="4">
                  <c:v>1.7611169211407585</c:v>
                </c:pt>
                <c:pt idx="5">
                  <c:v>1.6486359055060933</c:v>
                </c:pt>
                <c:pt idx="6">
                  <c:v>1.5433389551236145</c:v>
                </c:pt>
                <c:pt idx="7">
                  <c:v>1.4447672299547933</c:v>
                </c:pt>
                <c:pt idx="8">
                  <c:v>1.3524911956777885</c:v>
                </c:pt>
                <c:pt idx="9">
                  <c:v>1.2661087519566534</c:v>
                </c:pt>
                <c:pt idx="10">
                  <c:v>1.1852434802563647</c:v>
                </c:pt>
                <c:pt idx="11">
                  <c:v>1.1095430035683971</c:v>
                </c:pt>
                <c:pt idx="12">
                  <c:v>1.0386774508992023</c:v>
                </c:pt>
                <c:pt idx="13">
                  <c:v>0.97233801983048551</c:v>
                </c:pt>
                <c:pt idx="14">
                  <c:v>0.91023563088751369</c:v>
                </c:pt>
                <c:pt idx="15">
                  <c:v>0.85209966785175528</c:v>
                </c:pt>
                <c:pt idx="16">
                  <c:v>0.79767679852866491</c:v>
                </c:pt>
                <c:pt idx="17">
                  <c:v>0.74672987083201059</c:v>
                </c:pt>
                <c:pt idx="18">
                  <c:v>0.69903687937433889</c:v>
                </c:pt>
                <c:pt idx="19">
                  <c:v>0.65438999806041609</c:v>
                </c:pt>
                <c:pt idx="20">
                  <c:v>0.61259467446808802</c:v>
                </c:pt>
                <c:pt idx="21">
                  <c:v>0.5734687820702542</c:v>
                </c:pt>
                <c:pt idx="22">
                  <c:v>0.53684182660368907</c:v>
                </c:pt>
                <c:pt idx="23">
                  <c:v>0.50255420312640287</c:v>
                </c:pt>
                <c:pt idx="24">
                  <c:v>0.47045650052610521</c:v>
                </c:pt>
                <c:pt idx="25">
                  <c:v>0.44040885044911326</c:v>
                </c:pt>
                <c:pt idx="26">
                  <c:v>0.41228031781260671</c:v>
                </c:pt>
                <c:pt idx="27">
                  <c:v>0.38594833024433889</c:v>
                </c:pt>
                <c:pt idx="28">
                  <c:v>0</c:v>
                </c:pt>
              </c:numCache>
            </c:numRef>
          </c:yVal>
          <c:smooth val="0"/>
          <c:extLst>
            <c:ext xmlns:c16="http://schemas.microsoft.com/office/drawing/2014/chart" uri="{C3380CC4-5D6E-409C-BE32-E72D297353CC}">
              <c16:uniqueId val="{00000000-1E46-409F-84C0-CF4299506356}"/>
            </c:ext>
          </c:extLst>
        </c:ser>
        <c:dLbls>
          <c:showLegendKey val="0"/>
          <c:showVal val="0"/>
          <c:showCatName val="0"/>
          <c:showSerName val="0"/>
          <c:showPercent val="0"/>
          <c:showBubbleSize val="0"/>
        </c:dLbls>
        <c:axId val="454070544"/>
        <c:axId val="454075136"/>
      </c:scatterChart>
      <c:valAx>
        <c:axId val="454070544"/>
        <c:scaling>
          <c:orientation val="minMax"/>
          <c:max val="4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mg/ 100g Boden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4075136"/>
        <c:crosses val="autoZero"/>
        <c:crossBetween val="midCat"/>
      </c:valAx>
      <c:valAx>
        <c:axId val="454075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Faktor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4070544"/>
        <c:crosses val="autoZero"/>
        <c:crossBetween val="midCat"/>
      </c:valAx>
      <c:spPr>
        <a:noFill/>
        <a:ln>
          <a:noFill/>
        </a:ln>
        <a:effectLst/>
      </c:spPr>
    </c:plotArea>
    <c:legend>
      <c:legendPos val="b"/>
      <c:layout>
        <c:manualLayout>
          <c:xMode val="edge"/>
          <c:yMode val="edge"/>
          <c:x val="0.25392957130358706"/>
          <c:y val="1.4211152316886789E-2"/>
          <c:w val="0.60325196850393703"/>
          <c:h val="6.99329268591137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2817147856517939E-2"/>
          <c:y val="0.14335702828813066"/>
          <c:w val="0.88396062992125979"/>
          <c:h val="0.74924358413531644"/>
        </c:manualLayout>
      </c:layout>
      <c:scatterChart>
        <c:scatterStyle val="lineMarker"/>
        <c:varyColors val="0"/>
        <c:ser>
          <c:idx val="0"/>
          <c:order val="0"/>
          <c:tx>
            <c:v>GK-Mitten</c:v>
          </c:tx>
          <c:spPr>
            <a:ln w="25400" cap="rnd">
              <a:noFill/>
              <a:round/>
            </a:ln>
            <a:effectLst/>
          </c:spPr>
          <c:marker>
            <c:symbol val="circle"/>
            <c:size val="5"/>
            <c:spPr>
              <a:solidFill>
                <a:schemeClr val="accent1"/>
              </a:solidFill>
              <a:ln w="9525">
                <a:solidFill>
                  <a:schemeClr val="accent1"/>
                </a:solidFill>
              </a:ln>
              <a:effectLst/>
            </c:spPr>
          </c:marker>
          <c:trendline>
            <c:spPr>
              <a:ln w="22225" cap="rnd">
                <a:solidFill>
                  <a:schemeClr val="accent1"/>
                </a:solidFill>
                <a:prstDash val="dash"/>
              </a:ln>
              <a:effectLst/>
            </c:spPr>
            <c:trendlineType val="exp"/>
            <c:dispRSqr val="1"/>
            <c:dispEq val="1"/>
            <c:trendlineLbl>
              <c:layout>
                <c:manualLayout>
                  <c:x val="0.11621281714785651"/>
                  <c:y val="-0.38442386425517827"/>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rendlineLbl>
          </c:trendline>
          <c:xVal>
            <c:numRef>
              <c:f>'2 Fakt Mg K P'!$D$93:$D$99</c:f>
              <c:numCache>
                <c:formatCode>General</c:formatCode>
                <c:ptCount val="7"/>
                <c:pt idx="0">
                  <c:v>1.25</c:v>
                </c:pt>
                <c:pt idx="2">
                  <c:v>4.5</c:v>
                </c:pt>
                <c:pt idx="4">
                  <c:v>9.5</c:v>
                </c:pt>
                <c:pt idx="6">
                  <c:v>16.25</c:v>
                </c:pt>
              </c:numCache>
            </c:numRef>
          </c:xVal>
          <c:yVal>
            <c:numRef>
              <c:f>'2 Fakt Mg K P'!$E$93:$E$99</c:f>
              <c:numCache>
                <c:formatCode>General</c:formatCode>
                <c:ptCount val="7"/>
                <c:pt idx="0">
                  <c:v>2</c:v>
                </c:pt>
                <c:pt idx="2">
                  <c:v>1.5</c:v>
                </c:pt>
                <c:pt idx="4">
                  <c:v>1</c:v>
                </c:pt>
                <c:pt idx="6">
                  <c:v>0.5</c:v>
                </c:pt>
              </c:numCache>
            </c:numRef>
          </c:yVal>
          <c:smooth val="0"/>
          <c:extLst>
            <c:ext xmlns:c16="http://schemas.microsoft.com/office/drawing/2014/chart" uri="{C3380CC4-5D6E-409C-BE32-E72D297353CC}">
              <c16:uniqueId val="{00000000-F06D-4991-9D04-A188060BA88A}"/>
            </c:ext>
          </c:extLst>
        </c:ser>
        <c:ser>
          <c:idx val="1"/>
          <c:order val="1"/>
          <c:spPr>
            <a:ln w="31750" cap="rnd">
              <a:solidFill>
                <a:schemeClr val="accent2"/>
              </a:solidFill>
              <a:round/>
            </a:ln>
            <a:effectLst/>
          </c:spPr>
          <c:marker>
            <c:symbol val="none"/>
          </c:marker>
          <c:xVal>
            <c:numRef>
              <c:f>'2 Fakt Mg K P'!$N$6:$N$40</c:f>
              <c:numCache>
                <c:formatCode>General</c:formatCode>
                <c:ptCount val="3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numCache>
            </c:numRef>
          </c:xVal>
          <c:yVal>
            <c:numRef>
              <c:f>'2 Fakt Mg K P'!$U$6:$U$40</c:f>
              <c:numCache>
                <c:formatCode>0.00</c:formatCode>
                <c:ptCount val="35"/>
                <c:pt idx="0">
                  <c:v>2</c:v>
                </c:pt>
                <c:pt idx="1">
                  <c:v>2</c:v>
                </c:pt>
                <c:pt idx="2">
                  <c:v>1.8981447300109344</c:v>
                </c:pt>
                <c:pt idx="3">
                  <c:v>1.7313075828248483</c:v>
                </c:pt>
                <c:pt idx="4">
                  <c:v>1.5791345617410073</c:v>
                </c:pt>
                <c:pt idx="5">
                  <c:v>1.4403367655886024</c:v>
                </c:pt>
                <c:pt idx="6">
                  <c:v>1.3137385809724837</c:v>
                </c:pt>
                <c:pt idx="7">
                  <c:v>1.1982677248610623</c:v>
                </c:pt>
                <c:pt idx="8">
                  <c:v>1.0929461623794545</c:v>
                </c:pt>
                <c:pt idx="9">
                  <c:v>0.99688182288184501</c:v>
                </c:pt>
                <c:pt idx="10">
                  <c:v>0.90926104413842757</c:v>
                </c:pt>
                <c:pt idx="11">
                  <c:v>0.8293416806394055</c:v>
                </c:pt>
                <c:pt idx="12">
                  <c:v>0.75644681764358157</c:v>
                </c:pt>
                <c:pt idx="13">
                  <c:v>0.68995903772970679</c:v>
                </c:pt>
                <c:pt idx="14">
                  <c:v>0.62931519128844082</c:v>
                </c:pt>
                <c:pt idx="15">
                  <c:v>0.57400162666114052</c:v>
                </c:pt>
                <c:pt idx="16">
                  <c:v>0.52354983952488465</c:v>
                </c:pt>
                <c:pt idx="17">
                  <c:v>0.47753250467415304</c:v>
                </c:pt>
                <c:pt idx="18">
                  <c:v>0.43555985658845997</c:v>
                </c:pt>
                <c:pt idx="19">
                  <c:v>0.39727638812945537</c:v>
                </c:pt>
                <c:pt idx="20">
                  <c:v>0.36235783940555027</c:v>
                </c:pt>
                <c:pt idx="21">
                  <c:v>0</c:v>
                </c:pt>
              </c:numCache>
            </c:numRef>
          </c:yVal>
          <c:smooth val="0"/>
          <c:extLst>
            <c:ext xmlns:c16="http://schemas.microsoft.com/office/drawing/2014/chart" uri="{C3380CC4-5D6E-409C-BE32-E72D297353CC}">
              <c16:uniqueId val="{00000001-F06D-4991-9D04-A188060BA88A}"/>
            </c:ext>
          </c:extLst>
        </c:ser>
        <c:ser>
          <c:idx val="2"/>
          <c:order val="2"/>
          <c:tx>
            <c:v>GK-Stufen</c:v>
          </c:tx>
          <c:spPr>
            <a:ln w="19050" cap="rnd">
              <a:solidFill>
                <a:srgbClr val="92D050"/>
              </a:solidFill>
              <a:round/>
            </a:ln>
            <a:effectLst/>
          </c:spPr>
          <c:marker>
            <c:symbol val="none"/>
          </c:marker>
          <c:xVal>
            <c:numRef>
              <c:f>'2 Fakt Mg K P'!$C$92:$C$100</c:f>
              <c:numCache>
                <c:formatCode>General</c:formatCode>
                <c:ptCount val="9"/>
                <c:pt idx="0">
                  <c:v>0</c:v>
                </c:pt>
                <c:pt idx="1">
                  <c:v>2.5</c:v>
                </c:pt>
                <c:pt idx="2">
                  <c:v>2.5</c:v>
                </c:pt>
                <c:pt idx="3">
                  <c:v>6.5</c:v>
                </c:pt>
                <c:pt idx="4">
                  <c:v>6.5</c:v>
                </c:pt>
                <c:pt idx="5">
                  <c:v>12.5</c:v>
                </c:pt>
                <c:pt idx="6">
                  <c:v>12.5</c:v>
                </c:pt>
                <c:pt idx="7">
                  <c:v>20</c:v>
                </c:pt>
                <c:pt idx="8">
                  <c:v>20</c:v>
                </c:pt>
              </c:numCache>
            </c:numRef>
          </c:xVal>
          <c:yVal>
            <c:numRef>
              <c:f>'2 Fakt Mg K P'!$F$92:$F$100</c:f>
              <c:numCache>
                <c:formatCode>General</c:formatCode>
                <c:ptCount val="9"/>
                <c:pt idx="0">
                  <c:v>2</c:v>
                </c:pt>
                <c:pt idx="1">
                  <c:v>2</c:v>
                </c:pt>
                <c:pt idx="2">
                  <c:v>1.5</c:v>
                </c:pt>
                <c:pt idx="3">
                  <c:v>1.5</c:v>
                </c:pt>
                <c:pt idx="4">
                  <c:v>1</c:v>
                </c:pt>
                <c:pt idx="5">
                  <c:v>1</c:v>
                </c:pt>
                <c:pt idx="6">
                  <c:v>0.5</c:v>
                </c:pt>
                <c:pt idx="7">
                  <c:v>0.5</c:v>
                </c:pt>
                <c:pt idx="8">
                  <c:v>0</c:v>
                </c:pt>
              </c:numCache>
            </c:numRef>
          </c:yVal>
          <c:smooth val="0"/>
          <c:extLst>
            <c:ext xmlns:c16="http://schemas.microsoft.com/office/drawing/2014/chart" uri="{C3380CC4-5D6E-409C-BE32-E72D297353CC}">
              <c16:uniqueId val="{00000002-F06D-4991-9D04-A188060BA88A}"/>
            </c:ext>
          </c:extLst>
        </c:ser>
        <c:dLbls>
          <c:showLegendKey val="0"/>
          <c:showVal val="0"/>
          <c:showCatName val="0"/>
          <c:showSerName val="0"/>
          <c:showPercent val="0"/>
          <c:showBubbleSize val="0"/>
        </c:dLbls>
        <c:axId val="576927768"/>
        <c:axId val="576933016"/>
      </c:scatterChart>
      <c:valAx>
        <c:axId val="576927768"/>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33016"/>
        <c:crosses val="autoZero"/>
        <c:crossBetween val="midCat"/>
      </c:valAx>
      <c:valAx>
        <c:axId val="576933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27768"/>
        <c:crosses val="autoZero"/>
        <c:crossBetween val="midCat"/>
      </c:valAx>
      <c:spPr>
        <a:noFill/>
        <a:ln>
          <a:noFill/>
        </a:ln>
        <a:effectLst/>
      </c:spPr>
    </c:plotArea>
    <c:legend>
      <c:legendPos val="t"/>
      <c:layout>
        <c:manualLayout>
          <c:xMode val="edge"/>
          <c:yMode val="edge"/>
          <c:x val="0.70535498687664044"/>
          <c:y val="0.14856492355200229"/>
          <c:w val="0.26151202974628174"/>
          <c:h val="0.453125546806649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P2O5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2817147856517939E-2"/>
          <c:y val="0.14335702828813066"/>
          <c:w val="0.88396062992125979"/>
          <c:h val="0.74924358413531644"/>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22225" cap="rnd">
                <a:solidFill>
                  <a:schemeClr val="accent1"/>
                </a:solidFill>
                <a:prstDash val="dash"/>
              </a:ln>
              <a:effectLst/>
            </c:spPr>
            <c:trendlineType val="exp"/>
            <c:dispRSqr val="1"/>
            <c:dispEq val="1"/>
            <c:trendlineLbl>
              <c:layout>
                <c:manualLayout>
                  <c:x val="-6.6038932633420821E-3"/>
                  <c:y val="-0.36255540974044909"/>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rendlineLbl>
          </c:trendline>
          <c:xVal>
            <c:numRef>
              <c:f>'2 Fakt Mg K P'!$D$109:$D$115</c:f>
              <c:numCache>
                <c:formatCode>General</c:formatCode>
                <c:ptCount val="7"/>
                <c:pt idx="0">
                  <c:v>2.25</c:v>
                </c:pt>
                <c:pt idx="2">
                  <c:v>6</c:v>
                </c:pt>
                <c:pt idx="4">
                  <c:v>13</c:v>
                </c:pt>
                <c:pt idx="6">
                  <c:v>23</c:v>
                </c:pt>
              </c:numCache>
            </c:numRef>
          </c:xVal>
          <c:yVal>
            <c:numRef>
              <c:f>'2 Fakt Mg K P'!$E$109:$E$115</c:f>
              <c:numCache>
                <c:formatCode>General</c:formatCode>
                <c:ptCount val="7"/>
                <c:pt idx="0">
                  <c:v>2</c:v>
                </c:pt>
                <c:pt idx="1">
                  <c:v>1.5</c:v>
                </c:pt>
                <c:pt idx="2">
                  <c:v>1.5</c:v>
                </c:pt>
                <c:pt idx="3">
                  <c:v>1</c:v>
                </c:pt>
                <c:pt idx="4">
                  <c:v>1</c:v>
                </c:pt>
                <c:pt idx="5">
                  <c:v>0.5</c:v>
                </c:pt>
                <c:pt idx="6">
                  <c:v>0.5</c:v>
                </c:pt>
              </c:numCache>
            </c:numRef>
          </c:yVal>
          <c:smooth val="0"/>
          <c:extLst>
            <c:ext xmlns:c16="http://schemas.microsoft.com/office/drawing/2014/chart" uri="{C3380CC4-5D6E-409C-BE32-E72D297353CC}">
              <c16:uniqueId val="{00000000-E50B-45CE-B2F2-E99F12C7C420}"/>
            </c:ext>
          </c:extLst>
        </c:ser>
        <c:ser>
          <c:idx val="1"/>
          <c:order val="1"/>
          <c:tx>
            <c:strRef>
              <c:f>'2 Fakt Mg K P'!$O$5</c:f>
              <c:strCache>
                <c:ptCount val="1"/>
                <c:pt idx="0">
                  <c:v>P2O5 
BAG 1-3</c:v>
                </c:pt>
              </c:strCache>
            </c:strRef>
          </c:tx>
          <c:spPr>
            <a:ln w="38100" cap="rnd">
              <a:solidFill>
                <a:schemeClr val="accent2"/>
              </a:solidFill>
              <a:round/>
            </a:ln>
            <a:effectLst/>
          </c:spPr>
          <c:marker>
            <c:symbol val="none"/>
          </c:marker>
          <c:xVal>
            <c:numRef>
              <c:f>'2 Fakt Mg K P'!$N$6:$N$40</c:f>
              <c:numCache>
                <c:formatCode>General</c:formatCode>
                <c:ptCount val="3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numCache>
            </c:numRef>
          </c:xVal>
          <c:yVal>
            <c:numRef>
              <c:f>'2 Fakt Mg K P'!$O$6:$O$40</c:f>
              <c:numCache>
                <c:formatCode>0.00</c:formatCode>
                <c:ptCount val="35"/>
                <c:pt idx="0">
                  <c:v>2</c:v>
                </c:pt>
                <c:pt idx="1">
                  <c:v>2</c:v>
                </c:pt>
                <c:pt idx="2">
                  <c:v>2</c:v>
                </c:pt>
                <c:pt idx="3">
                  <c:v>1.8812721472156744</c:v>
                </c:pt>
                <c:pt idx="4">
                  <c:v>1.7611169211407585</c:v>
                </c:pt>
                <c:pt idx="5">
                  <c:v>1.6486359055060933</c:v>
                </c:pt>
                <c:pt idx="6">
                  <c:v>1.5433389551236145</c:v>
                </c:pt>
                <c:pt idx="7">
                  <c:v>1.4447672299547933</c:v>
                </c:pt>
                <c:pt idx="8">
                  <c:v>1.3524911956777885</c:v>
                </c:pt>
                <c:pt idx="9">
                  <c:v>1.2661087519566534</c:v>
                </c:pt>
                <c:pt idx="10">
                  <c:v>1.1852434802563647</c:v>
                </c:pt>
                <c:pt idx="11">
                  <c:v>1.1095430035683971</c:v>
                </c:pt>
                <c:pt idx="12">
                  <c:v>1.0386774508992023</c:v>
                </c:pt>
                <c:pt idx="13">
                  <c:v>0.97233801983048551</c:v>
                </c:pt>
                <c:pt idx="14">
                  <c:v>0.91023563088751369</c:v>
                </c:pt>
                <c:pt idx="15">
                  <c:v>0.85209966785175528</c:v>
                </c:pt>
                <c:pt idx="16">
                  <c:v>0.79767679852866491</c:v>
                </c:pt>
                <c:pt idx="17">
                  <c:v>0.74672987083201059</c:v>
                </c:pt>
                <c:pt idx="18">
                  <c:v>0.69903687937433889</c:v>
                </c:pt>
                <c:pt idx="19">
                  <c:v>0.65438999806041609</c:v>
                </c:pt>
                <c:pt idx="20">
                  <c:v>0.61259467446808802</c:v>
                </c:pt>
                <c:pt idx="21">
                  <c:v>0.5734687820702542</c:v>
                </c:pt>
                <c:pt idx="22">
                  <c:v>0.53684182660368907</c:v>
                </c:pt>
                <c:pt idx="23">
                  <c:v>0.50255420312640287</c:v>
                </c:pt>
                <c:pt idx="24">
                  <c:v>0.47045650052610521</c:v>
                </c:pt>
                <c:pt idx="25">
                  <c:v>0.44040885044911326</c:v>
                </c:pt>
                <c:pt idx="26">
                  <c:v>0.41228031781260671</c:v>
                </c:pt>
                <c:pt idx="27">
                  <c:v>0.38594833024433889</c:v>
                </c:pt>
                <c:pt idx="28">
                  <c:v>0</c:v>
                </c:pt>
              </c:numCache>
            </c:numRef>
          </c:yVal>
          <c:smooth val="0"/>
          <c:extLst>
            <c:ext xmlns:c16="http://schemas.microsoft.com/office/drawing/2014/chart" uri="{C3380CC4-5D6E-409C-BE32-E72D297353CC}">
              <c16:uniqueId val="{00000001-E50B-45CE-B2F2-E99F12C7C420}"/>
            </c:ext>
          </c:extLst>
        </c:ser>
        <c:ser>
          <c:idx val="2"/>
          <c:order val="2"/>
          <c:spPr>
            <a:ln w="19050" cap="rnd">
              <a:solidFill>
                <a:srgbClr val="92D050"/>
              </a:solidFill>
              <a:round/>
            </a:ln>
            <a:effectLst/>
          </c:spPr>
          <c:marker>
            <c:symbol val="none"/>
          </c:marker>
          <c:xVal>
            <c:numRef>
              <c:f>'2 Fakt Mg K P'!$C$108:$C$116</c:f>
              <c:numCache>
                <c:formatCode>General</c:formatCode>
                <c:ptCount val="9"/>
                <c:pt idx="0">
                  <c:v>0</c:v>
                </c:pt>
                <c:pt idx="1">
                  <c:v>4.5</c:v>
                </c:pt>
                <c:pt idx="2">
                  <c:v>4.5</c:v>
                </c:pt>
                <c:pt idx="3">
                  <c:v>7.5</c:v>
                </c:pt>
                <c:pt idx="4">
                  <c:v>7.5</c:v>
                </c:pt>
                <c:pt idx="5">
                  <c:v>18.5</c:v>
                </c:pt>
                <c:pt idx="6">
                  <c:v>18.5</c:v>
                </c:pt>
                <c:pt idx="7">
                  <c:v>27.5</c:v>
                </c:pt>
                <c:pt idx="8">
                  <c:v>27.5</c:v>
                </c:pt>
              </c:numCache>
            </c:numRef>
          </c:xVal>
          <c:yVal>
            <c:numRef>
              <c:f>'2 Fakt Mg K P'!$F$108:$F$116</c:f>
              <c:numCache>
                <c:formatCode>General</c:formatCode>
                <c:ptCount val="9"/>
                <c:pt idx="0">
                  <c:v>2</c:v>
                </c:pt>
                <c:pt idx="1">
                  <c:v>2</c:v>
                </c:pt>
                <c:pt idx="2">
                  <c:v>1.5</c:v>
                </c:pt>
                <c:pt idx="3">
                  <c:v>1.5</c:v>
                </c:pt>
                <c:pt idx="4">
                  <c:v>1</c:v>
                </c:pt>
                <c:pt idx="5">
                  <c:v>1</c:v>
                </c:pt>
                <c:pt idx="6">
                  <c:v>0.5</c:v>
                </c:pt>
                <c:pt idx="7">
                  <c:v>0.5</c:v>
                </c:pt>
                <c:pt idx="8">
                  <c:v>0</c:v>
                </c:pt>
              </c:numCache>
            </c:numRef>
          </c:yVal>
          <c:smooth val="0"/>
          <c:extLst>
            <c:ext xmlns:c16="http://schemas.microsoft.com/office/drawing/2014/chart" uri="{C3380CC4-5D6E-409C-BE32-E72D297353CC}">
              <c16:uniqueId val="{00000002-E50B-45CE-B2F2-E99F12C7C420}"/>
            </c:ext>
          </c:extLst>
        </c:ser>
        <c:dLbls>
          <c:showLegendKey val="0"/>
          <c:showVal val="0"/>
          <c:showCatName val="0"/>
          <c:showSerName val="0"/>
          <c:showPercent val="0"/>
          <c:showBubbleSize val="0"/>
        </c:dLbls>
        <c:axId val="576927768"/>
        <c:axId val="576933016"/>
      </c:scatterChart>
      <c:valAx>
        <c:axId val="576927768"/>
        <c:scaling>
          <c:orientation val="minMax"/>
          <c:max val="30"/>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33016"/>
        <c:crosses val="autoZero"/>
        <c:crossBetween val="midCat"/>
      </c:valAx>
      <c:valAx>
        <c:axId val="576933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27768"/>
        <c:crosses val="autoZero"/>
        <c:crossBetween val="midCat"/>
      </c:valAx>
      <c:spPr>
        <a:noFill/>
        <a:ln>
          <a:noFill/>
        </a:ln>
        <a:effectLst/>
      </c:spPr>
    </c:plotArea>
    <c:legend>
      <c:legendPos val="t"/>
      <c:layout>
        <c:manualLayout>
          <c:xMode val="edge"/>
          <c:yMode val="edge"/>
          <c:x val="0.71368832020997375"/>
          <c:y val="0.14856481481481482"/>
          <c:w val="0.24762314085739281"/>
          <c:h val="0.453125546806649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K2O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2817147856517939E-2"/>
          <c:y val="0.14335702828813066"/>
          <c:w val="0.88396062992125979"/>
          <c:h val="0.74924358413531644"/>
        </c:manualLayout>
      </c:layout>
      <c:scatterChart>
        <c:scatterStyle val="lineMarker"/>
        <c:varyColors val="0"/>
        <c:ser>
          <c:idx val="0"/>
          <c:order val="0"/>
          <c:tx>
            <c:v>GK-Mitten</c:v>
          </c:tx>
          <c:spPr>
            <a:ln w="19050" cap="rnd">
              <a:noFill/>
              <a:round/>
            </a:ln>
            <a:effectLst/>
          </c:spPr>
          <c:marker>
            <c:symbol val="circle"/>
            <c:size val="5"/>
            <c:spPr>
              <a:solidFill>
                <a:schemeClr val="accent1"/>
              </a:solidFill>
              <a:ln w="9525">
                <a:solidFill>
                  <a:schemeClr val="accent1"/>
                </a:solidFill>
              </a:ln>
              <a:effectLst/>
            </c:spPr>
          </c:marker>
          <c:trendline>
            <c:spPr>
              <a:ln w="22225" cap="rnd">
                <a:solidFill>
                  <a:schemeClr val="accent1"/>
                </a:solidFill>
                <a:prstDash val="dash"/>
              </a:ln>
              <a:effectLst/>
            </c:spPr>
            <c:trendlineType val="exp"/>
            <c:dispRSqr val="1"/>
            <c:dispEq val="1"/>
            <c:trendlineLbl>
              <c:layout>
                <c:manualLayout>
                  <c:x val="-6.6038932633420821E-3"/>
                  <c:y val="-0.36255540974044909"/>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rendlineLbl>
          </c:trendline>
          <c:xVal>
            <c:numRef>
              <c:f>'2 Fakt Mg K P'!$D$9:$D$15</c:f>
              <c:numCache>
                <c:formatCode>General</c:formatCode>
                <c:ptCount val="7"/>
                <c:pt idx="0">
                  <c:v>2.25</c:v>
                </c:pt>
                <c:pt idx="2">
                  <c:v>7.5</c:v>
                </c:pt>
                <c:pt idx="4">
                  <c:v>14.5</c:v>
                </c:pt>
                <c:pt idx="6">
                  <c:v>23.25</c:v>
                </c:pt>
              </c:numCache>
            </c:numRef>
          </c:xVal>
          <c:yVal>
            <c:numRef>
              <c:f>'2 Fakt Mg K P'!$E$9:$E$15</c:f>
              <c:numCache>
                <c:formatCode>General</c:formatCode>
                <c:ptCount val="7"/>
                <c:pt idx="0">
                  <c:v>2</c:v>
                </c:pt>
                <c:pt idx="2">
                  <c:v>1.5</c:v>
                </c:pt>
                <c:pt idx="4">
                  <c:v>1</c:v>
                </c:pt>
                <c:pt idx="6">
                  <c:v>0.5</c:v>
                </c:pt>
              </c:numCache>
            </c:numRef>
          </c:yVal>
          <c:smooth val="0"/>
          <c:extLst>
            <c:ext xmlns:c16="http://schemas.microsoft.com/office/drawing/2014/chart" uri="{C3380CC4-5D6E-409C-BE32-E72D297353CC}">
              <c16:uniqueId val="{00000000-AA26-4EE0-BF27-86192E9EDE11}"/>
            </c:ext>
          </c:extLst>
        </c:ser>
        <c:ser>
          <c:idx val="1"/>
          <c:order val="1"/>
          <c:tx>
            <c:strRef>
              <c:f>'2 Fakt Mg K P'!$P$5</c:f>
              <c:strCache>
                <c:ptCount val="1"/>
                <c:pt idx="0">
                  <c:v>K2O
BAG 1</c:v>
                </c:pt>
              </c:strCache>
            </c:strRef>
          </c:tx>
          <c:spPr>
            <a:ln w="38100" cap="rnd">
              <a:solidFill>
                <a:schemeClr val="accent2"/>
              </a:solidFill>
              <a:round/>
            </a:ln>
            <a:effectLst/>
          </c:spPr>
          <c:marker>
            <c:symbol val="none"/>
          </c:marker>
          <c:xVal>
            <c:numRef>
              <c:f>'2 Fakt Mg K P'!$N$6:$N$40</c:f>
              <c:numCache>
                <c:formatCode>General</c:formatCode>
                <c:ptCount val="3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numCache>
            </c:numRef>
          </c:xVal>
          <c:yVal>
            <c:numRef>
              <c:f>'2 Fakt Mg K P'!$P$6:$P$40</c:f>
              <c:numCache>
                <c:formatCode>0.00</c:formatCode>
                <c:ptCount val="35"/>
                <c:pt idx="0">
                  <c:v>2</c:v>
                </c:pt>
                <c:pt idx="1">
                  <c:v>2</c:v>
                </c:pt>
                <c:pt idx="2">
                  <c:v>2</c:v>
                </c:pt>
                <c:pt idx="3">
                  <c:v>2</c:v>
                </c:pt>
                <c:pt idx="4">
                  <c:v>1.8572672083057782</c:v>
                </c:pt>
                <c:pt idx="5">
                  <c:v>1.7386451569317702</c:v>
                </c:pt>
                <c:pt idx="6">
                  <c:v>1.6275993934549753</c:v>
                </c:pt>
                <c:pt idx="7">
                  <c:v>1.5236460269155208</c:v>
                </c:pt>
                <c:pt idx="8">
                  <c:v>1.4263320720509174</c:v>
                </c:pt>
                <c:pt idx="9">
                  <c:v>1.335233475375881</c:v>
                </c:pt>
                <c:pt idx="10">
                  <c:v>1.2499532673347253</c:v>
                </c:pt>
                <c:pt idx="11">
                  <c:v>1.1701198324741895</c:v>
                </c:pt>
                <c:pt idx="12">
                  <c:v>1.0953852900988272</c:v>
                </c:pt>
                <c:pt idx="13">
                  <c:v>1.0254239783525407</c:v>
                </c:pt>
                <c:pt idx="14">
                  <c:v>0.95993103512051414</c:v>
                </c:pt>
                <c:pt idx="15">
                  <c:v>0.89862106956771537</c:v>
                </c:pt>
                <c:pt idx="16">
                  <c:v>0.84122691852508424</c:v>
                </c:pt>
                <c:pt idx="17">
                  <c:v>0.78749848230426234</c:v>
                </c:pt>
                <c:pt idx="18">
                  <c:v>0.73720163486782708</c:v>
                </c:pt>
                <c:pt idx="19">
                  <c:v>0.69011720360601359</c:v>
                </c:pt>
                <c:pt idx="20">
                  <c:v>0.64604001427421243</c:v>
                </c:pt>
                <c:pt idx="21">
                  <c:v>0.60477799692948842</c:v>
                </c:pt>
                <c:pt idx="22">
                  <c:v>0.56615134897015595</c:v>
                </c:pt>
                <c:pt idx="23">
                  <c:v>0.52999175163129797</c:v>
                </c:pt>
                <c:pt idx="24">
                  <c:v>0.49614163652203597</c:v>
                </c:pt>
                <c:pt idx="25">
                  <c:v>0.46445349900843169</c:v>
                </c:pt>
                <c:pt idx="26">
                  <c:v>0.43478925545002967</c:v>
                </c:pt>
                <c:pt idx="27">
                  <c:v>0.40701964148914582</c:v>
                </c:pt>
                <c:pt idx="28">
                  <c:v>0.38102364877089889</c:v>
                </c:pt>
                <c:pt idx="29">
                  <c:v>0</c:v>
                </c:pt>
              </c:numCache>
            </c:numRef>
          </c:yVal>
          <c:smooth val="0"/>
          <c:extLst>
            <c:ext xmlns:c16="http://schemas.microsoft.com/office/drawing/2014/chart" uri="{C3380CC4-5D6E-409C-BE32-E72D297353CC}">
              <c16:uniqueId val="{00000001-AA26-4EE0-BF27-86192E9EDE11}"/>
            </c:ext>
          </c:extLst>
        </c:ser>
        <c:ser>
          <c:idx val="2"/>
          <c:order val="2"/>
          <c:tx>
            <c:v>GK-Stufen</c:v>
          </c:tx>
          <c:spPr>
            <a:ln w="12700" cap="rnd">
              <a:solidFill>
                <a:srgbClr val="92D050"/>
              </a:solidFill>
              <a:round/>
            </a:ln>
            <a:effectLst/>
          </c:spPr>
          <c:marker>
            <c:symbol val="none"/>
          </c:marker>
          <c:xVal>
            <c:numRef>
              <c:f>'2 Fakt Mg K P'!$C$8:$C$16</c:f>
              <c:numCache>
                <c:formatCode>General</c:formatCode>
                <c:ptCount val="9"/>
                <c:pt idx="0">
                  <c:v>0</c:v>
                </c:pt>
                <c:pt idx="1">
                  <c:v>4.5</c:v>
                </c:pt>
                <c:pt idx="2">
                  <c:v>4.5</c:v>
                </c:pt>
                <c:pt idx="3">
                  <c:v>10.5</c:v>
                </c:pt>
                <c:pt idx="4">
                  <c:v>10.5</c:v>
                </c:pt>
                <c:pt idx="5">
                  <c:v>18.5</c:v>
                </c:pt>
                <c:pt idx="6">
                  <c:v>18.5</c:v>
                </c:pt>
                <c:pt idx="7">
                  <c:v>28</c:v>
                </c:pt>
                <c:pt idx="8">
                  <c:v>28</c:v>
                </c:pt>
              </c:numCache>
            </c:numRef>
          </c:xVal>
          <c:yVal>
            <c:numRef>
              <c:f>'2 Fakt Mg K P'!$F$8:$F$16</c:f>
              <c:numCache>
                <c:formatCode>General</c:formatCode>
                <c:ptCount val="9"/>
                <c:pt idx="0">
                  <c:v>2</c:v>
                </c:pt>
                <c:pt idx="1">
                  <c:v>2</c:v>
                </c:pt>
                <c:pt idx="2">
                  <c:v>1.5</c:v>
                </c:pt>
                <c:pt idx="3">
                  <c:v>1.5</c:v>
                </c:pt>
                <c:pt idx="4">
                  <c:v>1</c:v>
                </c:pt>
                <c:pt idx="5">
                  <c:v>1</c:v>
                </c:pt>
                <c:pt idx="6">
                  <c:v>0.5</c:v>
                </c:pt>
                <c:pt idx="7">
                  <c:v>0.5</c:v>
                </c:pt>
                <c:pt idx="8">
                  <c:v>0</c:v>
                </c:pt>
              </c:numCache>
            </c:numRef>
          </c:yVal>
          <c:smooth val="0"/>
          <c:extLst>
            <c:ext xmlns:c16="http://schemas.microsoft.com/office/drawing/2014/chart" uri="{C3380CC4-5D6E-409C-BE32-E72D297353CC}">
              <c16:uniqueId val="{00000002-AA26-4EE0-BF27-86192E9EDE11}"/>
            </c:ext>
          </c:extLst>
        </c:ser>
        <c:dLbls>
          <c:showLegendKey val="0"/>
          <c:showVal val="0"/>
          <c:showCatName val="0"/>
          <c:showSerName val="0"/>
          <c:showPercent val="0"/>
          <c:showBubbleSize val="0"/>
        </c:dLbls>
        <c:axId val="576927768"/>
        <c:axId val="576933016"/>
      </c:scatterChart>
      <c:valAx>
        <c:axId val="576927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33016"/>
        <c:crosses val="autoZero"/>
        <c:crossBetween val="midCat"/>
      </c:valAx>
      <c:valAx>
        <c:axId val="576933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27768"/>
        <c:crosses val="autoZero"/>
        <c:crossBetween val="midCat"/>
      </c:valAx>
      <c:spPr>
        <a:noFill/>
        <a:ln>
          <a:noFill/>
        </a:ln>
        <a:effectLst/>
      </c:spPr>
    </c:plotArea>
    <c:legend>
      <c:legendPos val="t"/>
      <c:layout>
        <c:manualLayout>
          <c:xMode val="edge"/>
          <c:yMode val="edge"/>
          <c:x val="0.71368832020997375"/>
          <c:y val="0.14856481481481482"/>
          <c:w val="0.24762314085739281"/>
          <c:h val="0.453125546806649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K2O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2817147856517939E-2"/>
          <c:y val="0.14335702828813066"/>
          <c:w val="0.88396062992125979"/>
          <c:h val="0.74924358413531644"/>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22225" cap="rnd">
                <a:solidFill>
                  <a:schemeClr val="accent1"/>
                </a:solidFill>
                <a:prstDash val="dash"/>
              </a:ln>
              <a:effectLst/>
            </c:spPr>
            <c:trendlineType val="exp"/>
            <c:dispRSqr val="1"/>
            <c:dispEq val="1"/>
            <c:trendlineLbl>
              <c:layout>
                <c:manualLayout>
                  <c:x val="-6.6038932633420821E-3"/>
                  <c:y val="-0.36255540974044909"/>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rendlineLbl>
          </c:trendline>
          <c:xVal>
            <c:numRef>
              <c:f>'2 Fakt Mg K P'!$D$25:$D$31</c:f>
              <c:numCache>
                <c:formatCode>General</c:formatCode>
                <c:ptCount val="7"/>
                <c:pt idx="0">
                  <c:v>2.75</c:v>
                </c:pt>
                <c:pt idx="2">
                  <c:v>8.5</c:v>
                </c:pt>
                <c:pt idx="4">
                  <c:v>16</c:v>
                </c:pt>
                <c:pt idx="6">
                  <c:v>26.75</c:v>
                </c:pt>
              </c:numCache>
            </c:numRef>
          </c:xVal>
          <c:yVal>
            <c:numRef>
              <c:f>'2 Fakt Mg K P'!$E$25:$E$31</c:f>
              <c:numCache>
                <c:formatCode>General</c:formatCode>
                <c:ptCount val="7"/>
                <c:pt idx="0">
                  <c:v>2</c:v>
                </c:pt>
                <c:pt idx="2">
                  <c:v>1.5</c:v>
                </c:pt>
                <c:pt idx="4">
                  <c:v>1</c:v>
                </c:pt>
                <c:pt idx="6">
                  <c:v>0.5</c:v>
                </c:pt>
              </c:numCache>
            </c:numRef>
          </c:yVal>
          <c:smooth val="0"/>
          <c:extLst>
            <c:ext xmlns:c16="http://schemas.microsoft.com/office/drawing/2014/chart" uri="{C3380CC4-5D6E-409C-BE32-E72D297353CC}">
              <c16:uniqueId val="{00000000-0430-4ACE-80C9-E5D187DBA417}"/>
            </c:ext>
          </c:extLst>
        </c:ser>
        <c:ser>
          <c:idx val="1"/>
          <c:order val="1"/>
          <c:tx>
            <c:v>Faktoren</c:v>
          </c:tx>
          <c:spPr>
            <a:ln w="38100" cap="rnd">
              <a:solidFill>
                <a:schemeClr val="accent2"/>
              </a:solidFill>
              <a:round/>
            </a:ln>
            <a:effectLst/>
          </c:spPr>
          <c:marker>
            <c:symbol val="none"/>
          </c:marker>
          <c:xVal>
            <c:numRef>
              <c:f>'2 Fakt Mg K P'!$N$6:$N$40</c:f>
              <c:numCache>
                <c:formatCode>General</c:formatCode>
                <c:ptCount val="3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numCache>
            </c:numRef>
          </c:xVal>
          <c:yVal>
            <c:numRef>
              <c:f>'2 Fakt Mg K P'!$Q$6:$Q$40</c:f>
              <c:numCache>
                <c:formatCode>0.00</c:formatCode>
                <c:ptCount val="35"/>
                <c:pt idx="0">
                  <c:v>2</c:v>
                </c:pt>
                <c:pt idx="1">
                  <c:v>2</c:v>
                </c:pt>
                <c:pt idx="2">
                  <c:v>2</c:v>
                </c:pt>
                <c:pt idx="3">
                  <c:v>2</c:v>
                </c:pt>
                <c:pt idx="4">
                  <c:v>1.9172644315432303</c:v>
                </c:pt>
                <c:pt idx="5">
                  <c:v>1.8092264800482127</c:v>
                </c:pt>
                <c:pt idx="6">
                  <c:v>1.7072764727987599</c:v>
                </c:pt>
                <c:pt idx="7">
                  <c:v>1.6110713538166326</c:v>
                </c:pt>
                <c:pt idx="8">
                  <c:v>1.5202873983459972</c:v>
                </c:pt>
                <c:pt idx="9">
                  <c:v>1.4346191235380275</c:v>
                </c:pt>
                <c:pt idx="10">
                  <c:v>1.3537782605184856</c:v>
                </c:pt>
                <c:pt idx="11">
                  <c:v>1.2774927843793493</c:v>
                </c:pt>
                <c:pt idx="12">
                  <c:v>1.2055059988304624</c:v>
                </c:pt>
                <c:pt idx="13">
                  <c:v>1.1375756724311112</c:v>
                </c:pt>
                <c:pt idx="14">
                  <c:v>1.0734732234949989</c:v>
                </c:pt>
                <c:pt idx="15">
                  <c:v>1.0129829509258663</c:v>
                </c:pt>
                <c:pt idx="16">
                  <c:v>0.95590130839556675</c:v>
                </c:pt>
                <c:pt idx="17">
                  <c:v>0.90203621942224332</c:v>
                </c:pt>
                <c:pt idx="18">
                  <c:v>0.85120643104388849</c:v>
                </c:pt>
                <c:pt idx="19">
                  <c:v>0.80324090391243008</c:v>
                </c:pt>
                <c:pt idx="20">
                  <c:v>0.75797823675605125</c:v>
                </c:pt>
                <c:pt idx="21">
                  <c:v>0.71526612327308514</c:v>
                </c:pt>
                <c:pt idx="22">
                  <c:v>0.67496083962996933</c:v>
                </c:pt>
                <c:pt idx="23">
                  <c:v>0.63692676083871791</c:v>
                </c:pt>
                <c:pt idx="24">
                  <c:v>0.60103590438654653</c:v>
                </c:pt>
                <c:pt idx="25">
                  <c:v>0.56716749958199331</c:v>
                </c:pt>
                <c:pt idx="26">
                  <c:v>0.53520758116840839</c:v>
                </c:pt>
                <c:pt idx="27">
                  <c:v>0.50504860583734468</c:v>
                </c:pt>
                <c:pt idx="28">
                  <c:v>0.47658909035143865</c:v>
                </c:pt>
                <c:pt idx="29">
                  <c:v>0.4497332700590867</c:v>
                </c:pt>
                <c:pt idx="30">
                  <c:v>0.42439077665183672</c:v>
                </c:pt>
                <c:pt idx="31">
                  <c:v>0.40047633408016781</c:v>
                </c:pt>
                <c:pt idx="32">
                  <c:v>0.37790947160443211</c:v>
                </c:pt>
                <c:pt idx="33">
                  <c:v>0.35661425301539063</c:v>
                </c:pt>
                <c:pt idx="34">
                  <c:v>0</c:v>
                </c:pt>
              </c:numCache>
            </c:numRef>
          </c:yVal>
          <c:smooth val="0"/>
          <c:extLst>
            <c:ext xmlns:c16="http://schemas.microsoft.com/office/drawing/2014/chart" uri="{C3380CC4-5D6E-409C-BE32-E72D297353CC}">
              <c16:uniqueId val="{00000001-0430-4ACE-80C9-E5D187DBA417}"/>
            </c:ext>
          </c:extLst>
        </c:ser>
        <c:ser>
          <c:idx val="2"/>
          <c:order val="2"/>
          <c:spPr>
            <a:ln w="19050" cap="rnd">
              <a:solidFill>
                <a:srgbClr val="92D050"/>
              </a:solidFill>
              <a:round/>
            </a:ln>
            <a:effectLst/>
          </c:spPr>
          <c:marker>
            <c:symbol val="none"/>
          </c:marker>
          <c:xVal>
            <c:numRef>
              <c:f>'2 Fakt Mg K P'!$C$24:$C$32</c:f>
              <c:numCache>
                <c:formatCode>General</c:formatCode>
                <c:ptCount val="9"/>
                <c:pt idx="0">
                  <c:v>0</c:v>
                </c:pt>
                <c:pt idx="1">
                  <c:v>5.5</c:v>
                </c:pt>
                <c:pt idx="2">
                  <c:v>5.5</c:v>
                </c:pt>
                <c:pt idx="3">
                  <c:v>11.5</c:v>
                </c:pt>
                <c:pt idx="4">
                  <c:v>11.5</c:v>
                </c:pt>
                <c:pt idx="5">
                  <c:v>20.5</c:v>
                </c:pt>
                <c:pt idx="6">
                  <c:v>20.5</c:v>
                </c:pt>
                <c:pt idx="7">
                  <c:v>33</c:v>
                </c:pt>
                <c:pt idx="8">
                  <c:v>33</c:v>
                </c:pt>
              </c:numCache>
            </c:numRef>
          </c:xVal>
          <c:yVal>
            <c:numRef>
              <c:f>'2 Fakt Mg K P'!$F$24:$F$32</c:f>
              <c:numCache>
                <c:formatCode>General</c:formatCode>
                <c:ptCount val="9"/>
                <c:pt idx="0">
                  <c:v>2</c:v>
                </c:pt>
                <c:pt idx="1">
                  <c:v>2</c:v>
                </c:pt>
                <c:pt idx="2">
                  <c:v>1.5</c:v>
                </c:pt>
                <c:pt idx="3">
                  <c:v>1.5</c:v>
                </c:pt>
                <c:pt idx="4">
                  <c:v>1</c:v>
                </c:pt>
                <c:pt idx="5">
                  <c:v>1</c:v>
                </c:pt>
                <c:pt idx="6">
                  <c:v>0.5</c:v>
                </c:pt>
                <c:pt idx="7">
                  <c:v>0.5</c:v>
                </c:pt>
                <c:pt idx="8">
                  <c:v>0</c:v>
                </c:pt>
              </c:numCache>
            </c:numRef>
          </c:yVal>
          <c:smooth val="0"/>
          <c:extLst>
            <c:ext xmlns:c16="http://schemas.microsoft.com/office/drawing/2014/chart" uri="{C3380CC4-5D6E-409C-BE32-E72D297353CC}">
              <c16:uniqueId val="{00000002-0430-4ACE-80C9-E5D187DBA417}"/>
            </c:ext>
          </c:extLst>
        </c:ser>
        <c:dLbls>
          <c:showLegendKey val="0"/>
          <c:showVal val="0"/>
          <c:showCatName val="0"/>
          <c:showSerName val="0"/>
          <c:showPercent val="0"/>
          <c:showBubbleSize val="0"/>
        </c:dLbls>
        <c:axId val="576927768"/>
        <c:axId val="576933016"/>
      </c:scatterChart>
      <c:valAx>
        <c:axId val="576927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33016"/>
        <c:crosses val="autoZero"/>
        <c:crossBetween val="midCat"/>
      </c:valAx>
      <c:valAx>
        <c:axId val="576933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27768"/>
        <c:crosses val="autoZero"/>
        <c:crossBetween val="midCat"/>
      </c:valAx>
      <c:spPr>
        <a:noFill/>
        <a:ln>
          <a:noFill/>
        </a:ln>
        <a:effectLst/>
      </c:spPr>
    </c:plotArea>
    <c:legend>
      <c:legendPos val="t"/>
      <c:layout>
        <c:manualLayout>
          <c:xMode val="edge"/>
          <c:yMode val="edge"/>
          <c:x val="0.71368832020997375"/>
          <c:y val="0.14856481481481482"/>
          <c:w val="0.24762314085739281"/>
          <c:h val="0.453125546806649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K2O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2817147856517939E-2"/>
          <c:y val="0.14335702828813066"/>
          <c:w val="0.88396062992125979"/>
          <c:h val="0.74924358413531644"/>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22225" cap="rnd">
                <a:solidFill>
                  <a:schemeClr val="accent1"/>
                </a:solidFill>
                <a:prstDash val="dash"/>
              </a:ln>
              <a:effectLst/>
            </c:spPr>
            <c:trendlineType val="exp"/>
            <c:dispRSqr val="1"/>
            <c:dispEq val="1"/>
            <c:trendlineLbl>
              <c:layout>
                <c:manualLayout>
                  <c:x val="-6.6038932633420821E-3"/>
                  <c:y val="-0.36255540974044909"/>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rendlineLbl>
          </c:trendline>
          <c:xVal>
            <c:numRef>
              <c:f>'2 Fakt Mg K P'!$D$41:$D$47</c:f>
              <c:numCache>
                <c:formatCode>General</c:formatCode>
                <c:ptCount val="7"/>
                <c:pt idx="0">
                  <c:v>3.25</c:v>
                </c:pt>
                <c:pt idx="2">
                  <c:v>10.5</c:v>
                </c:pt>
                <c:pt idx="4">
                  <c:v>19.5</c:v>
                </c:pt>
                <c:pt idx="6">
                  <c:v>31.25</c:v>
                </c:pt>
              </c:numCache>
            </c:numRef>
          </c:xVal>
          <c:yVal>
            <c:numRef>
              <c:f>'2 Fakt Mg K P'!$E$41:$E$47</c:f>
              <c:numCache>
                <c:formatCode>General</c:formatCode>
                <c:ptCount val="7"/>
                <c:pt idx="0">
                  <c:v>2</c:v>
                </c:pt>
                <c:pt idx="2">
                  <c:v>1.5</c:v>
                </c:pt>
                <c:pt idx="4">
                  <c:v>1</c:v>
                </c:pt>
                <c:pt idx="6">
                  <c:v>0.5</c:v>
                </c:pt>
              </c:numCache>
            </c:numRef>
          </c:yVal>
          <c:smooth val="0"/>
          <c:extLst>
            <c:ext xmlns:c16="http://schemas.microsoft.com/office/drawing/2014/chart" uri="{C3380CC4-5D6E-409C-BE32-E72D297353CC}">
              <c16:uniqueId val="{00000000-34F2-443F-B13E-D3E06090F700}"/>
            </c:ext>
          </c:extLst>
        </c:ser>
        <c:ser>
          <c:idx val="1"/>
          <c:order val="1"/>
          <c:spPr>
            <a:ln w="25400" cap="rnd">
              <a:solidFill>
                <a:schemeClr val="accent2"/>
              </a:solidFill>
              <a:round/>
            </a:ln>
            <a:effectLst/>
          </c:spPr>
          <c:marker>
            <c:symbol val="none"/>
          </c:marker>
          <c:xVal>
            <c:numRef>
              <c:f>'2 Fakt Mg K P'!$N$6:$N$45</c:f>
              <c:numCache>
                <c:formatCode>General</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'2 Fakt Mg K P'!$R$6:$R$45</c:f>
              <c:numCache>
                <c:formatCode>0.00</c:formatCode>
                <c:ptCount val="40"/>
                <c:pt idx="0">
                  <c:v>2</c:v>
                </c:pt>
                <c:pt idx="1">
                  <c:v>2</c:v>
                </c:pt>
                <c:pt idx="2">
                  <c:v>2</c:v>
                </c:pt>
                <c:pt idx="3">
                  <c:v>2</c:v>
                </c:pt>
                <c:pt idx="4">
                  <c:v>2</c:v>
                </c:pt>
                <c:pt idx="5">
                  <c:v>1.9167844872953415</c:v>
                </c:pt>
                <c:pt idx="6">
                  <c:v>1.8233018047418439</c:v>
                </c:pt>
                <c:pt idx="7">
                  <c:v>1.7343783264156973</c:v>
                </c:pt>
                <c:pt idx="8">
                  <c:v>1.6497916973029154</c:v>
                </c:pt>
                <c:pt idx="9">
                  <c:v>1.5693304067715084</c:v>
                </c:pt>
                <c:pt idx="10">
                  <c:v>1.4927932596847333</c:v>
                </c:pt>
                <c:pt idx="11">
                  <c:v>1.4199888733084536</c:v>
                </c:pt>
                <c:pt idx="12">
                  <c:v>1.3507351987546177</c:v>
                </c:pt>
                <c:pt idx="13">
                  <c:v>1.2848590657642125</c:v>
                </c:pt>
                <c:pt idx="14">
                  <c:v>1.2221957496914169</c:v>
                </c:pt>
                <c:pt idx="15">
                  <c:v>1.1625885596061853</c:v>
                </c:pt>
                <c:pt idx="16">
                  <c:v>1.1058884464853056</c:v>
                </c:pt>
                <c:pt idx="17">
                  <c:v>1.0519536305122059</c:v>
                </c:pt>
                <c:pt idx="18">
                  <c:v>1.0006492465535624</c:v>
                </c:pt>
                <c:pt idx="19">
                  <c:v>0.95184700692621826</c:v>
                </c:pt>
                <c:pt idx="20">
                  <c:v>0.90542488061115378</c:v>
                </c:pt>
                <c:pt idx="21">
                  <c:v>0.86126678811237545</c:v>
                </c:pt>
                <c:pt idx="22">
                  <c:v>0.81926231119771331</c:v>
                </c:pt>
                <c:pt idx="23">
                  <c:v>0.77930641679572554</c:v>
                </c:pt>
                <c:pt idx="24">
                  <c:v>0.7412991943583116</c:v>
                </c:pt>
                <c:pt idx="25">
                  <c:v>0.70514560603229981</c:v>
                </c:pt>
                <c:pt idx="26">
                  <c:v>0.67075524901531169</c:v>
                </c:pt>
                <c:pt idx="27">
                  <c:v>0.63804212950166816</c:v>
                </c:pt>
                <c:pt idx="28">
                  <c:v>0.60692444765308173</c:v>
                </c:pt>
                <c:pt idx="29">
                  <c:v>0.57732439305645467</c:v>
                </c:pt>
                <c:pt idx="30">
                  <c:v>0.54916795015731545</c:v>
                </c:pt>
                <c:pt idx="31">
                  <c:v>0.52238471318237989</c:v>
                </c:pt>
                <c:pt idx="32">
                  <c:v>0.49690771008844581</c:v>
                </c:pt>
                <c:pt idx="33">
                  <c:v>0.47267323509739989</c:v>
                </c:pt>
                <c:pt idx="34">
                  <c:v>0.4496206893985904</c:v>
                </c:pt>
                <c:pt idx="35">
                  <c:v>0.42769242962023557</c:v>
                </c:pt>
                <c:pt idx="36">
                  <c:v>0.40683362369096876</c:v>
                </c:pt>
                <c:pt idx="37">
                  <c:v>0.38699211373110026</c:v>
                </c:pt>
                <c:pt idx="38">
                  <c:v>0.36811828563074933</c:v>
                </c:pt>
                <c:pt idx="39">
                  <c:v>0</c:v>
                </c:pt>
              </c:numCache>
            </c:numRef>
          </c:yVal>
          <c:smooth val="0"/>
          <c:extLst>
            <c:ext xmlns:c16="http://schemas.microsoft.com/office/drawing/2014/chart" uri="{C3380CC4-5D6E-409C-BE32-E72D297353CC}">
              <c16:uniqueId val="{00000001-34F2-443F-B13E-D3E06090F700}"/>
            </c:ext>
          </c:extLst>
        </c:ser>
        <c:ser>
          <c:idx val="2"/>
          <c:order val="2"/>
          <c:spPr>
            <a:ln w="25400" cap="rnd">
              <a:solidFill>
                <a:srgbClr val="92D050"/>
              </a:solidFill>
              <a:round/>
            </a:ln>
            <a:effectLst/>
          </c:spPr>
          <c:marker>
            <c:symbol val="none"/>
          </c:marker>
          <c:xVal>
            <c:numRef>
              <c:f>'2 Fakt Mg K P'!$C$40:$C$48</c:f>
              <c:numCache>
                <c:formatCode>General</c:formatCode>
                <c:ptCount val="9"/>
                <c:pt idx="0">
                  <c:v>0</c:v>
                </c:pt>
                <c:pt idx="1">
                  <c:v>6.5</c:v>
                </c:pt>
                <c:pt idx="2">
                  <c:v>6.5</c:v>
                </c:pt>
                <c:pt idx="3">
                  <c:v>14.5</c:v>
                </c:pt>
                <c:pt idx="4">
                  <c:v>14.5</c:v>
                </c:pt>
                <c:pt idx="5">
                  <c:v>24.5</c:v>
                </c:pt>
                <c:pt idx="6">
                  <c:v>24.5</c:v>
                </c:pt>
                <c:pt idx="7">
                  <c:v>38</c:v>
                </c:pt>
                <c:pt idx="8">
                  <c:v>38</c:v>
                </c:pt>
              </c:numCache>
            </c:numRef>
          </c:xVal>
          <c:yVal>
            <c:numRef>
              <c:f>'2 Fakt Mg K P'!$F$40:$F$48</c:f>
              <c:numCache>
                <c:formatCode>General</c:formatCode>
                <c:ptCount val="9"/>
                <c:pt idx="0">
                  <c:v>2</c:v>
                </c:pt>
                <c:pt idx="1">
                  <c:v>2</c:v>
                </c:pt>
                <c:pt idx="2">
                  <c:v>1.5</c:v>
                </c:pt>
                <c:pt idx="3">
                  <c:v>1.5</c:v>
                </c:pt>
                <c:pt idx="4">
                  <c:v>1</c:v>
                </c:pt>
                <c:pt idx="5">
                  <c:v>1</c:v>
                </c:pt>
                <c:pt idx="6">
                  <c:v>0.5</c:v>
                </c:pt>
                <c:pt idx="7">
                  <c:v>0.5</c:v>
                </c:pt>
                <c:pt idx="8">
                  <c:v>0</c:v>
                </c:pt>
              </c:numCache>
            </c:numRef>
          </c:yVal>
          <c:smooth val="0"/>
          <c:extLst>
            <c:ext xmlns:c16="http://schemas.microsoft.com/office/drawing/2014/chart" uri="{C3380CC4-5D6E-409C-BE32-E72D297353CC}">
              <c16:uniqueId val="{00000002-34F2-443F-B13E-D3E06090F700}"/>
            </c:ext>
          </c:extLst>
        </c:ser>
        <c:dLbls>
          <c:showLegendKey val="0"/>
          <c:showVal val="0"/>
          <c:showCatName val="0"/>
          <c:showSerName val="0"/>
          <c:showPercent val="0"/>
          <c:showBubbleSize val="0"/>
        </c:dLbls>
        <c:axId val="576927768"/>
        <c:axId val="576933016"/>
      </c:scatterChart>
      <c:valAx>
        <c:axId val="576927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33016"/>
        <c:crosses val="autoZero"/>
        <c:crossBetween val="midCat"/>
      </c:valAx>
      <c:valAx>
        <c:axId val="576933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27768"/>
        <c:crosses val="autoZero"/>
        <c:crossBetween val="midCat"/>
      </c:valAx>
      <c:spPr>
        <a:noFill/>
        <a:ln>
          <a:noFill/>
        </a:ln>
        <a:effectLst/>
      </c:spPr>
    </c:plotArea>
    <c:legend>
      <c:legendPos val="t"/>
      <c:layout>
        <c:manualLayout>
          <c:xMode val="edge"/>
          <c:yMode val="edge"/>
          <c:x val="0.71368832020997375"/>
          <c:y val="0.14856481481481482"/>
          <c:w val="0.24762314085739281"/>
          <c:h val="0.453125546806649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2817147856517939E-2"/>
          <c:y val="0.14335702828813066"/>
          <c:w val="0.88396062992125979"/>
          <c:h val="0.74924358413531644"/>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22225" cap="rnd">
                <a:solidFill>
                  <a:schemeClr val="accent1"/>
                </a:solidFill>
                <a:prstDash val="dash"/>
              </a:ln>
              <a:effectLst/>
            </c:spPr>
            <c:trendlineType val="exp"/>
            <c:dispRSqr val="1"/>
            <c:dispEq val="1"/>
            <c:trendlineLbl>
              <c:layout>
                <c:manualLayout>
                  <c:x val="0.10811154855643045"/>
                  <c:y val="-0.35806875889880108"/>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rendlineLbl>
          </c:trendline>
          <c:xVal>
            <c:numRef>
              <c:f>'2 Fakt Mg K P'!$D$56:$D$62</c:f>
              <c:numCache>
                <c:formatCode>General</c:formatCode>
                <c:ptCount val="7"/>
                <c:pt idx="0">
                  <c:v>0.75</c:v>
                </c:pt>
                <c:pt idx="2">
                  <c:v>2.5</c:v>
                </c:pt>
                <c:pt idx="4">
                  <c:v>4.5</c:v>
                </c:pt>
                <c:pt idx="6">
                  <c:v>6.75</c:v>
                </c:pt>
              </c:numCache>
            </c:numRef>
          </c:xVal>
          <c:yVal>
            <c:numRef>
              <c:f>'2 Fakt Mg K P'!$E$56:$E$62</c:f>
              <c:numCache>
                <c:formatCode>General</c:formatCode>
                <c:ptCount val="7"/>
                <c:pt idx="0">
                  <c:v>2</c:v>
                </c:pt>
                <c:pt idx="2">
                  <c:v>1.5</c:v>
                </c:pt>
                <c:pt idx="4">
                  <c:v>1</c:v>
                </c:pt>
                <c:pt idx="6">
                  <c:v>0.5</c:v>
                </c:pt>
              </c:numCache>
            </c:numRef>
          </c:yVal>
          <c:smooth val="0"/>
          <c:extLst>
            <c:ext xmlns:c16="http://schemas.microsoft.com/office/drawing/2014/chart" uri="{C3380CC4-5D6E-409C-BE32-E72D297353CC}">
              <c16:uniqueId val="{00000000-DE34-40A4-A51F-EC87F18C21E5}"/>
            </c:ext>
          </c:extLst>
        </c:ser>
        <c:ser>
          <c:idx val="1"/>
          <c:order val="1"/>
          <c:spPr>
            <a:ln w="31750" cap="rnd">
              <a:solidFill>
                <a:schemeClr val="accent2"/>
              </a:solidFill>
              <a:round/>
            </a:ln>
            <a:effectLst/>
          </c:spPr>
          <c:marker>
            <c:symbol val="none"/>
          </c:marker>
          <c:xVal>
            <c:numRef>
              <c:f>'2 Fakt Mg K P'!$N$6:$N$45</c:f>
              <c:numCache>
                <c:formatCode>General</c:formatCode>
                <c:ptCount val="4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numCache>
            </c:numRef>
          </c:xVal>
          <c:yVal>
            <c:numRef>
              <c:f>'2 Fakt Mg K P'!$S$6:$S$45</c:f>
              <c:numCache>
                <c:formatCode>0.00</c:formatCode>
                <c:ptCount val="40"/>
                <c:pt idx="0">
                  <c:v>2</c:v>
                </c:pt>
                <c:pt idx="1">
                  <c:v>2</c:v>
                </c:pt>
                <c:pt idx="2">
                  <c:v>1.608384472022546</c:v>
                </c:pt>
                <c:pt idx="3">
                  <c:v>1.2779155087664962</c:v>
                </c:pt>
                <c:pt idx="4">
                  <c:v>1.0153468128751251</c:v>
                </c:pt>
                <c:pt idx="5">
                  <c:v>0.8067271610239517</c:v>
                </c:pt>
                <c:pt idx="6">
                  <c:v>0.64097183748564757</c:v>
                </c:pt>
                <c:pt idx="7">
                  <c:v>0.50927366314065314</c:v>
                </c:pt>
                <c:pt idx="8">
                  <c:v>0.40463503823521252</c:v>
                </c:pt>
                <c:pt idx="9">
                  <c:v>0</c:v>
                </c:pt>
              </c:numCache>
            </c:numRef>
          </c:yVal>
          <c:smooth val="0"/>
          <c:extLst>
            <c:ext xmlns:c16="http://schemas.microsoft.com/office/drawing/2014/chart" uri="{C3380CC4-5D6E-409C-BE32-E72D297353CC}">
              <c16:uniqueId val="{00000001-DE34-40A4-A51F-EC87F18C21E5}"/>
            </c:ext>
          </c:extLst>
        </c:ser>
        <c:ser>
          <c:idx val="2"/>
          <c:order val="2"/>
          <c:spPr>
            <a:ln w="12700" cap="rnd">
              <a:solidFill>
                <a:srgbClr val="92D050"/>
              </a:solidFill>
              <a:round/>
            </a:ln>
            <a:effectLst/>
          </c:spPr>
          <c:marker>
            <c:symbol val="none"/>
          </c:marker>
          <c:xVal>
            <c:numRef>
              <c:f>'2 Fakt Mg K P'!$C$55:$C$63</c:f>
              <c:numCache>
                <c:formatCode>General</c:formatCode>
                <c:ptCount val="9"/>
                <c:pt idx="0">
                  <c:v>0</c:v>
                </c:pt>
                <c:pt idx="1">
                  <c:v>1.5</c:v>
                </c:pt>
                <c:pt idx="2">
                  <c:v>1.5</c:v>
                </c:pt>
                <c:pt idx="3">
                  <c:v>3.5</c:v>
                </c:pt>
                <c:pt idx="4">
                  <c:v>3.5</c:v>
                </c:pt>
                <c:pt idx="5">
                  <c:v>5.5</c:v>
                </c:pt>
                <c:pt idx="6">
                  <c:v>5.5</c:v>
                </c:pt>
                <c:pt idx="7">
                  <c:v>8</c:v>
                </c:pt>
                <c:pt idx="8">
                  <c:v>8</c:v>
                </c:pt>
              </c:numCache>
            </c:numRef>
          </c:xVal>
          <c:yVal>
            <c:numRef>
              <c:f>'2 Fakt Mg K P'!$F$55:$F$63</c:f>
              <c:numCache>
                <c:formatCode>General</c:formatCode>
                <c:ptCount val="9"/>
                <c:pt idx="0">
                  <c:v>2</c:v>
                </c:pt>
                <c:pt idx="1">
                  <c:v>2</c:v>
                </c:pt>
                <c:pt idx="2">
                  <c:v>1.5</c:v>
                </c:pt>
                <c:pt idx="3">
                  <c:v>1.5</c:v>
                </c:pt>
                <c:pt idx="4">
                  <c:v>1</c:v>
                </c:pt>
                <c:pt idx="5">
                  <c:v>1</c:v>
                </c:pt>
                <c:pt idx="6">
                  <c:v>0.5</c:v>
                </c:pt>
                <c:pt idx="7">
                  <c:v>0.5</c:v>
                </c:pt>
                <c:pt idx="8">
                  <c:v>0</c:v>
                </c:pt>
              </c:numCache>
            </c:numRef>
          </c:yVal>
          <c:smooth val="0"/>
          <c:extLst>
            <c:ext xmlns:c16="http://schemas.microsoft.com/office/drawing/2014/chart" uri="{C3380CC4-5D6E-409C-BE32-E72D297353CC}">
              <c16:uniqueId val="{00000002-DE34-40A4-A51F-EC87F18C21E5}"/>
            </c:ext>
          </c:extLst>
        </c:ser>
        <c:dLbls>
          <c:showLegendKey val="0"/>
          <c:showVal val="0"/>
          <c:showCatName val="0"/>
          <c:showSerName val="0"/>
          <c:showPercent val="0"/>
          <c:showBubbleSize val="0"/>
        </c:dLbls>
        <c:axId val="576927768"/>
        <c:axId val="576933016"/>
      </c:scatterChart>
      <c:valAx>
        <c:axId val="576927768"/>
        <c:scaling>
          <c:orientation val="minMax"/>
          <c:max val="1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33016"/>
        <c:crosses val="autoZero"/>
        <c:crossBetween val="midCat"/>
      </c:valAx>
      <c:valAx>
        <c:axId val="576933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27768"/>
        <c:crosses val="autoZero"/>
        <c:crossBetween val="midCat"/>
      </c:valAx>
      <c:spPr>
        <a:noFill/>
        <a:ln>
          <a:noFill/>
        </a:ln>
        <a:effectLst/>
      </c:spPr>
    </c:plotArea>
    <c:legend>
      <c:legendPos val="t"/>
      <c:layout>
        <c:manualLayout>
          <c:xMode val="edge"/>
          <c:yMode val="edge"/>
          <c:x val="0.71368832020997375"/>
          <c:y val="0.14856481481481482"/>
          <c:w val="0.24762314085739281"/>
          <c:h val="0.453125546806649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7.2817147856517939E-2"/>
          <c:y val="0.14335702828813066"/>
          <c:w val="0.88396062992125979"/>
          <c:h val="0.74924358413531644"/>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22225" cap="rnd">
                <a:solidFill>
                  <a:schemeClr val="accent1"/>
                </a:solidFill>
                <a:prstDash val="dash"/>
              </a:ln>
              <a:effectLst/>
            </c:spPr>
            <c:trendlineType val="exp"/>
            <c:dispRSqr val="1"/>
            <c:dispEq val="1"/>
            <c:trendlineLbl>
              <c:layout>
                <c:manualLayout>
                  <c:x val="-6.6038932633420821E-3"/>
                  <c:y val="-0.36255540974044909"/>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trendlineLbl>
          </c:trendline>
          <c:xVal>
            <c:numRef>
              <c:f>'2 Fakt Mg K P'!$D$75:$D$81</c:f>
              <c:numCache>
                <c:formatCode>General</c:formatCode>
                <c:ptCount val="7"/>
                <c:pt idx="0">
                  <c:v>0.75</c:v>
                </c:pt>
                <c:pt idx="2">
                  <c:v>3</c:v>
                </c:pt>
                <c:pt idx="4">
                  <c:v>6.5</c:v>
                </c:pt>
                <c:pt idx="6">
                  <c:v>10.75</c:v>
                </c:pt>
              </c:numCache>
            </c:numRef>
          </c:xVal>
          <c:yVal>
            <c:numRef>
              <c:f>'2 Fakt Mg K P'!$E$75:$E$81</c:f>
              <c:numCache>
                <c:formatCode>General</c:formatCode>
                <c:ptCount val="7"/>
                <c:pt idx="0">
                  <c:v>2</c:v>
                </c:pt>
                <c:pt idx="2">
                  <c:v>1.5</c:v>
                </c:pt>
                <c:pt idx="4">
                  <c:v>1</c:v>
                </c:pt>
                <c:pt idx="6">
                  <c:v>0.5</c:v>
                </c:pt>
              </c:numCache>
            </c:numRef>
          </c:yVal>
          <c:smooth val="0"/>
          <c:extLst>
            <c:ext xmlns:c16="http://schemas.microsoft.com/office/drawing/2014/chart" uri="{C3380CC4-5D6E-409C-BE32-E72D297353CC}">
              <c16:uniqueId val="{00000000-FC98-49FC-9143-D343349B9FEB}"/>
            </c:ext>
          </c:extLst>
        </c:ser>
        <c:ser>
          <c:idx val="1"/>
          <c:order val="1"/>
          <c:spPr>
            <a:ln w="38100" cap="rnd">
              <a:solidFill>
                <a:schemeClr val="accent2"/>
              </a:solidFill>
              <a:round/>
            </a:ln>
            <a:effectLst/>
          </c:spPr>
          <c:marker>
            <c:symbol val="none"/>
          </c:marker>
          <c:xVal>
            <c:numRef>
              <c:f>'2 Fakt Mg K P'!$N$6:$N$40</c:f>
              <c:numCache>
                <c:formatCode>General</c:formatCode>
                <c:ptCount val="3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numCache>
            </c:numRef>
          </c:xVal>
          <c:yVal>
            <c:numRef>
              <c:f>'2 Fakt Mg K P'!$T$6:$T$40</c:f>
              <c:numCache>
                <c:formatCode>0.00</c:formatCode>
                <c:ptCount val="35"/>
                <c:pt idx="0">
                  <c:v>2</c:v>
                </c:pt>
                <c:pt idx="1">
                  <c:v>2</c:v>
                </c:pt>
                <c:pt idx="2">
                  <c:v>1.7302116704636632</c:v>
                </c:pt>
                <c:pt idx="3">
                  <c:v>1.5086930615506151</c:v>
                </c:pt>
                <c:pt idx="4">
                  <c:v>1.3155354300442343</c:v>
                </c:pt>
                <c:pt idx="5">
                  <c:v>1.147107726420473</c:v>
                </c:pt>
                <c:pt idx="6">
                  <c:v>1.0002437836047497</c:v>
                </c:pt>
                <c:pt idx="7">
                  <c:v>0.87218279817707023</c:v>
                </c:pt>
                <c:pt idx="8">
                  <c:v>0.76051743175499587</c:v>
                </c:pt>
                <c:pt idx="9">
                  <c:v>0.66314855694481489</c:v>
                </c:pt>
                <c:pt idx="10">
                  <c:v>0.57824579715835223</c:v>
                </c:pt>
                <c:pt idx="11">
                  <c:v>0.50421311850811024</c:v>
                </c:pt>
                <c:pt idx="12">
                  <c:v>0.43965882696429304</c:v>
                </c:pt>
                <c:pt idx="13">
                  <c:v>0.38336940676903258</c:v>
                </c:pt>
                <c:pt idx="14">
                  <c:v>0.33428670831252599</c:v>
                </c:pt>
                <c:pt idx="15">
                  <c:v>0</c:v>
                </c:pt>
              </c:numCache>
            </c:numRef>
          </c:yVal>
          <c:smooth val="0"/>
          <c:extLst>
            <c:ext xmlns:c16="http://schemas.microsoft.com/office/drawing/2014/chart" uri="{C3380CC4-5D6E-409C-BE32-E72D297353CC}">
              <c16:uniqueId val="{00000001-FC98-49FC-9143-D343349B9FEB}"/>
            </c:ext>
          </c:extLst>
        </c:ser>
        <c:ser>
          <c:idx val="2"/>
          <c:order val="2"/>
          <c:spPr>
            <a:ln w="15875" cap="rnd">
              <a:solidFill>
                <a:srgbClr val="92D050"/>
              </a:solidFill>
              <a:round/>
            </a:ln>
            <a:effectLst/>
          </c:spPr>
          <c:marker>
            <c:symbol val="none"/>
          </c:marker>
          <c:xVal>
            <c:numRef>
              <c:f>'2 Fakt Mg K P'!$C$74:$C$82</c:f>
              <c:numCache>
                <c:formatCode>General</c:formatCode>
                <c:ptCount val="9"/>
                <c:pt idx="0">
                  <c:v>0</c:v>
                </c:pt>
                <c:pt idx="1">
                  <c:v>1.5</c:v>
                </c:pt>
                <c:pt idx="2">
                  <c:v>1.5</c:v>
                </c:pt>
                <c:pt idx="3">
                  <c:v>4.5</c:v>
                </c:pt>
                <c:pt idx="4">
                  <c:v>4.5</c:v>
                </c:pt>
                <c:pt idx="5">
                  <c:v>8.5</c:v>
                </c:pt>
                <c:pt idx="6">
                  <c:v>8.5</c:v>
                </c:pt>
                <c:pt idx="7">
                  <c:v>13</c:v>
                </c:pt>
                <c:pt idx="8">
                  <c:v>13</c:v>
                </c:pt>
              </c:numCache>
            </c:numRef>
          </c:xVal>
          <c:yVal>
            <c:numRef>
              <c:f>'2 Fakt Mg K P'!$F$74:$F$82</c:f>
              <c:numCache>
                <c:formatCode>General</c:formatCode>
                <c:ptCount val="9"/>
                <c:pt idx="0">
                  <c:v>2</c:v>
                </c:pt>
                <c:pt idx="1">
                  <c:v>2</c:v>
                </c:pt>
                <c:pt idx="2">
                  <c:v>1.5</c:v>
                </c:pt>
                <c:pt idx="3">
                  <c:v>1.5</c:v>
                </c:pt>
                <c:pt idx="4">
                  <c:v>1</c:v>
                </c:pt>
                <c:pt idx="5">
                  <c:v>1</c:v>
                </c:pt>
                <c:pt idx="6">
                  <c:v>0.5</c:v>
                </c:pt>
                <c:pt idx="7">
                  <c:v>0.5</c:v>
                </c:pt>
                <c:pt idx="8">
                  <c:v>0</c:v>
                </c:pt>
              </c:numCache>
            </c:numRef>
          </c:yVal>
          <c:smooth val="0"/>
          <c:extLst>
            <c:ext xmlns:c16="http://schemas.microsoft.com/office/drawing/2014/chart" uri="{C3380CC4-5D6E-409C-BE32-E72D297353CC}">
              <c16:uniqueId val="{00000002-FC98-49FC-9143-D343349B9FEB}"/>
            </c:ext>
          </c:extLst>
        </c:ser>
        <c:dLbls>
          <c:showLegendKey val="0"/>
          <c:showVal val="0"/>
          <c:showCatName val="0"/>
          <c:showSerName val="0"/>
          <c:showPercent val="0"/>
          <c:showBubbleSize val="0"/>
        </c:dLbls>
        <c:axId val="576927768"/>
        <c:axId val="576933016"/>
      </c:scatterChart>
      <c:valAx>
        <c:axId val="576927768"/>
        <c:scaling>
          <c:orientation val="minMax"/>
          <c:max val="1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33016"/>
        <c:crosses val="autoZero"/>
        <c:crossBetween val="midCat"/>
      </c:valAx>
      <c:valAx>
        <c:axId val="576933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76927768"/>
        <c:crosses val="autoZero"/>
        <c:crossBetween val="midCat"/>
      </c:valAx>
      <c:spPr>
        <a:noFill/>
        <a:ln>
          <a:noFill/>
        </a:ln>
        <a:effectLst/>
      </c:spPr>
    </c:plotArea>
    <c:legend>
      <c:legendPos val="t"/>
      <c:layout>
        <c:manualLayout>
          <c:xMode val="edge"/>
          <c:yMode val="edge"/>
          <c:x val="0.71368832020997375"/>
          <c:y val="0.14856481481481482"/>
          <c:w val="0.24762314085739281"/>
          <c:h val="0.453125546806649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26159230096238"/>
          <c:y val="0.11283297955827336"/>
          <c:w val="0.84507174103237104"/>
          <c:h val="0.75644471564479776"/>
        </c:manualLayout>
      </c:layout>
      <c:scatterChart>
        <c:scatterStyle val="lineMarker"/>
        <c:varyColors val="0"/>
        <c:ser>
          <c:idx val="0"/>
          <c:order val="0"/>
          <c:tx>
            <c:strRef>
              <c:f>'2 Fakt Mg K P'!$S$5</c:f>
              <c:strCache>
                <c:ptCount val="1"/>
                <c:pt idx="0">
                  <c:v>Mg
BAG 1</c:v>
                </c:pt>
              </c:strCache>
            </c:strRef>
          </c:tx>
          <c:spPr>
            <a:ln w="19050" cap="rnd">
              <a:solidFill>
                <a:schemeClr val="accent1"/>
              </a:solidFill>
              <a:round/>
            </a:ln>
            <a:effectLst/>
          </c:spPr>
          <c:marker>
            <c:symbol val="none"/>
          </c:marker>
          <c:xVal>
            <c:numRef>
              <c:f>'2 Fakt Mg K P'!$N$6:$N$27</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xVal>
          <c:yVal>
            <c:numRef>
              <c:f>'2 Fakt Mg K P'!$S$6:$S$27</c:f>
              <c:numCache>
                <c:formatCode>0.00</c:formatCode>
                <c:ptCount val="22"/>
                <c:pt idx="0">
                  <c:v>2</c:v>
                </c:pt>
                <c:pt idx="1">
                  <c:v>2</c:v>
                </c:pt>
                <c:pt idx="2">
                  <c:v>1.608384472022546</c:v>
                </c:pt>
                <c:pt idx="3">
                  <c:v>1.2779155087664962</c:v>
                </c:pt>
                <c:pt idx="4">
                  <c:v>1.0153468128751251</c:v>
                </c:pt>
                <c:pt idx="5">
                  <c:v>0.8067271610239517</c:v>
                </c:pt>
                <c:pt idx="6">
                  <c:v>0.64097183748564757</c:v>
                </c:pt>
                <c:pt idx="7">
                  <c:v>0.50927366314065314</c:v>
                </c:pt>
                <c:pt idx="8">
                  <c:v>0.40463503823521252</c:v>
                </c:pt>
                <c:pt idx="9">
                  <c:v>0</c:v>
                </c:pt>
              </c:numCache>
            </c:numRef>
          </c:yVal>
          <c:smooth val="0"/>
          <c:extLst>
            <c:ext xmlns:c16="http://schemas.microsoft.com/office/drawing/2014/chart" uri="{C3380CC4-5D6E-409C-BE32-E72D297353CC}">
              <c16:uniqueId val="{00000000-7727-4079-B827-1264424EFE79}"/>
            </c:ext>
          </c:extLst>
        </c:ser>
        <c:ser>
          <c:idx val="1"/>
          <c:order val="1"/>
          <c:tx>
            <c:strRef>
              <c:f>'2 Fakt Mg K P'!$T$5</c:f>
              <c:strCache>
                <c:ptCount val="1"/>
                <c:pt idx="0">
                  <c:v>Mg
BAG 2 &amp;
Grünland</c:v>
                </c:pt>
              </c:strCache>
            </c:strRef>
          </c:tx>
          <c:spPr>
            <a:ln w="19050" cap="rnd">
              <a:solidFill>
                <a:schemeClr val="accent2"/>
              </a:solidFill>
              <a:round/>
            </a:ln>
            <a:effectLst/>
          </c:spPr>
          <c:marker>
            <c:symbol val="none"/>
          </c:marker>
          <c:xVal>
            <c:numRef>
              <c:f>'2 Fakt Mg K P'!$N$6:$N$27</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xVal>
          <c:yVal>
            <c:numRef>
              <c:f>'2 Fakt Mg K P'!$T$6:$T$27</c:f>
              <c:numCache>
                <c:formatCode>0.00</c:formatCode>
                <c:ptCount val="22"/>
                <c:pt idx="0">
                  <c:v>2</c:v>
                </c:pt>
                <c:pt idx="1">
                  <c:v>2</c:v>
                </c:pt>
                <c:pt idx="2">
                  <c:v>1.7302116704636632</c:v>
                </c:pt>
                <c:pt idx="3">
                  <c:v>1.5086930615506151</c:v>
                </c:pt>
                <c:pt idx="4">
                  <c:v>1.3155354300442343</c:v>
                </c:pt>
                <c:pt idx="5">
                  <c:v>1.147107726420473</c:v>
                </c:pt>
                <c:pt idx="6">
                  <c:v>1.0002437836047497</c:v>
                </c:pt>
                <c:pt idx="7">
                  <c:v>0.87218279817707023</c:v>
                </c:pt>
                <c:pt idx="8">
                  <c:v>0.76051743175499587</c:v>
                </c:pt>
                <c:pt idx="9">
                  <c:v>0.66314855694481489</c:v>
                </c:pt>
                <c:pt idx="10">
                  <c:v>0.57824579715835223</c:v>
                </c:pt>
                <c:pt idx="11">
                  <c:v>0.50421311850811024</c:v>
                </c:pt>
                <c:pt idx="12">
                  <c:v>0.43965882696429304</c:v>
                </c:pt>
                <c:pt idx="13">
                  <c:v>0.38336940676903258</c:v>
                </c:pt>
                <c:pt idx="14">
                  <c:v>0.33428670831252599</c:v>
                </c:pt>
                <c:pt idx="15">
                  <c:v>0</c:v>
                </c:pt>
              </c:numCache>
            </c:numRef>
          </c:yVal>
          <c:smooth val="0"/>
          <c:extLst>
            <c:ext xmlns:c16="http://schemas.microsoft.com/office/drawing/2014/chart" uri="{C3380CC4-5D6E-409C-BE32-E72D297353CC}">
              <c16:uniqueId val="{00000001-7727-4079-B827-1264424EFE79}"/>
            </c:ext>
          </c:extLst>
        </c:ser>
        <c:ser>
          <c:idx val="2"/>
          <c:order val="2"/>
          <c:tx>
            <c:strRef>
              <c:f>'2 Fakt Mg K P'!$U$5</c:f>
              <c:strCache>
                <c:ptCount val="1"/>
                <c:pt idx="0">
                  <c:v>Mg
BAG 3</c:v>
                </c:pt>
              </c:strCache>
            </c:strRef>
          </c:tx>
          <c:spPr>
            <a:ln w="19050" cap="rnd">
              <a:solidFill>
                <a:schemeClr val="accent3"/>
              </a:solidFill>
              <a:round/>
            </a:ln>
            <a:effectLst/>
          </c:spPr>
          <c:marker>
            <c:symbol val="none"/>
          </c:marker>
          <c:xVal>
            <c:numRef>
              <c:f>'2 Fakt Mg K P'!$N$6:$N$27</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xVal>
          <c:yVal>
            <c:numRef>
              <c:f>'2 Fakt Mg K P'!$U$6:$U$27</c:f>
              <c:numCache>
                <c:formatCode>0.00</c:formatCode>
                <c:ptCount val="22"/>
                <c:pt idx="0">
                  <c:v>2</c:v>
                </c:pt>
                <c:pt idx="1">
                  <c:v>2</c:v>
                </c:pt>
                <c:pt idx="2">
                  <c:v>1.8981447300109344</c:v>
                </c:pt>
                <c:pt idx="3">
                  <c:v>1.7313075828248483</c:v>
                </c:pt>
                <c:pt idx="4">
                  <c:v>1.5791345617410073</c:v>
                </c:pt>
                <c:pt idx="5">
                  <c:v>1.4403367655886024</c:v>
                </c:pt>
                <c:pt idx="6">
                  <c:v>1.3137385809724837</c:v>
                </c:pt>
                <c:pt idx="7">
                  <c:v>1.1982677248610623</c:v>
                </c:pt>
                <c:pt idx="8">
                  <c:v>1.0929461623794545</c:v>
                </c:pt>
                <c:pt idx="9">
                  <c:v>0.99688182288184501</c:v>
                </c:pt>
                <c:pt idx="10">
                  <c:v>0.90926104413842757</c:v>
                </c:pt>
                <c:pt idx="11">
                  <c:v>0.8293416806394055</c:v>
                </c:pt>
                <c:pt idx="12">
                  <c:v>0.75644681764358157</c:v>
                </c:pt>
                <c:pt idx="13">
                  <c:v>0.68995903772970679</c:v>
                </c:pt>
                <c:pt idx="14">
                  <c:v>0.62931519128844082</c:v>
                </c:pt>
                <c:pt idx="15">
                  <c:v>0.57400162666114052</c:v>
                </c:pt>
                <c:pt idx="16">
                  <c:v>0.52354983952488465</c:v>
                </c:pt>
                <c:pt idx="17">
                  <c:v>0.47753250467415304</c:v>
                </c:pt>
                <c:pt idx="18">
                  <c:v>0.43555985658845997</c:v>
                </c:pt>
                <c:pt idx="19">
                  <c:v>0.39727638812945537</c:v>
                </c:pt>
                <c:pt idx="20">
                  <c:v>0.36235783940555027</c:v>
                </c:pt>
                <c:pt idx="21">
                  <c:v>0</c:v>
                </c:pt>
              </c:numCache>
            </c:numRef>
          </c:yVal>
          <c:smooth val="0"/>
          <c:extLst>
            <c:ext xmlns:c16="http://schemas.microsoft.com/office/drawing/2014/chart" uri="{C3380CC4-5D6E-409C-BE32-E72D297353CC}">
              <c16:uniqueId val="{00000002-7727-4079-B827-1264424EFE79}"/>
            </c:ext>
          </c:extLst>
        </c:ser>
        <c:dLbls>
          <c:showLegendKey val="0"/>
          <c:showVal val="0"/>
          <c:showCatName val="0"/>
          <c:showSerName val="0"/>
          <c:showPercent val="0"/>
          <c:showBubbleSize val="0"/>
        </c:dLbls>
        <c:axId val="454070544"/>
        <c:axId val="454075136"/>
      </c:scatterChart>
      <c:valAx>
        <c:axId val="454070544"/>
        <c:scaling>
          <c:orientation val="minMax"/>
          <c:max val="40"/>
          <c:min val="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mg/ 100g Boden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4075136"/>
        <c:crosses val="autoZero"/>
        <c:crossBetween val="midCat"/>
        <c:majorUnit val="5"/>
        <c:minorUnit val="1"/>
      </c:valAx>
      <c:valAx>
        <c:axId val="454075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Faktor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54070544"/>
        <c:crosses val="autoZero"/>
        <c:crossBetween val="midCat"/>
      </c:valAx>
      <c:spPr>
        <a:noFill/>
        <a:ln>
          <a:noFill/>
        </a:ln>
        <a:effectLst/>
      </c:spPr>
    </c:plotArea>
    <c:legend>
      <c:legendPos val="b"/>
      <c:layout>
        <c:manualLayout>
          <c:xMode val="edge"/>
          <c:yMode val="edge"/>
          <c:x val="0.25392957130358706"/>
          <c:y val="1.4211152316886789E-2"/>
          <c:w val="0.60325196850393703"/>
          <c:h val="6.99329268591137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14</xdr:col>
      <xdr:colOff>448236</xdr:colOff>
      <xdr:row>0</xdr:row>
      <xdr:rowOff>112058</xdr:rowOff>
    </xdr:from>
    <xdr:to>
      <xdr:col>15</xdr:col>
      <xdr:colOff>585609</xdr:colOff>
      <xdr:row>5</xdr:row>
      <xdr:rowOff>125879</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824" y="112058"/>
          <a:ext cx="1048785" cy="1365997"/>
        </a:xfrm>
        <a:prstGeom prst="rect">
          <a:avLst/>
        </a:prstGeom>
      </xdr:spPr>
    </xdr:pic>
    <xdr:clientData/>
  </xdr:twoCellAnchor>
  <xdr:twoCellAnchor>
    <xdr:from>
      <xdr:col>16</xdr:col>
      <xdr:colOff>52291</xdr:colOff>
      <xdr:row>6</xdr:row>
      <xdr:rowOff>1479176</xdr:rowOff>
    </xdr:from>
    <xdr:to>
      <xdr:col>21</xdr:col>
      <xdr:colOff>104587</xdr:colOff>
      <xdr:row>28</xdr:row>
      <xdr:rowOff>22412</xdr:rowOff>
    </xdr:to>
    <xdr:sp macro="" textlink="">
      <xdr:nvSpPr>
        <xdr:cNvPr id="5" name="Textfeld 4"/>
        <xdr:cNvSpPr txBox="1"/>
      </xdr:nvSpPr>
      <xdr:spPr>
        <a:xfrm>
          <a:off x="8284879" y="2980764"/>
          <a:ext cx="4400179" cy="4967942"/>
        </a:xfrm>
        <a:prstGeom prst="rect">
          <a:avLst/>
        </a:prstGeom>
        <a:solidFill>
          <a:schemeClr val="accent6">
            <a:lumMod val="20000"/>
            <a:lumOff val="80000"/>
          </a:schemeClr>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t>Bitte tragen Sie in die grün hinterlegten Felder</a:t>
          </a:r>
          <a:r>
            <a:rPr lang="de-DE" sz="1400" baseline="0"/>
            <a:t> </a:t>
          </a:r>
          <a:r>
            <a:rPr lang="de-DE" sz="1400"/>
            <a:t>Daten ein.</a:t>
          </a:r>
        </a:p>
        <a:p>
          <a:endParaRPr lang="de-DE" sz="1400"/>
        </a:p>
        <a:p>
          <a:r>
            <a:rPr lang="de-DE" sz="1400"/>
            <a:t>Die</a:t>
          </a:r>
          <a:r>
            <a:rPr lang="de-DE" sz="1400" baseline="0"/>
            <a:t> </a:t>
          </a:r>
          <a:r>
            <a:rPr lang="de-DE" sz="1400" b="1" baseline="0"/>
            <a:t>Analysedaten</a:t>
          </a:r>
          <a:r>
            <a:rPr lang="de-DE" sz="1400" baseline="0"/>
            <a:t> für die Nährstoffe können Sie direkt vom Prüfbericht des Landeslabors übernehmen. Bei Berichten anderer Labore achten Sie darauf, dass Einheiten und Form passen:</a:t>
          </a:r>
        </a:p>
        <a:p>
          <a:r>
            <a:rPr lang="de-DE" sz="1400" baseline="0"/>
            <a:t>z.B mg/100g ≠ mg/kg oder P </a:t>
          </a:r>
          <a:r>
            <a:rPr lang="de-DE" sz="1100" baseline="0">
              <a:solidFill>
                <a:schemeClr val="dk1"/>
              </a:solidFill>
              <a:effectLst/>
              <a:latin typeface="+mn-lt"/>
              <a:ea typeface="+mn-ea"/>
              <a:cs typeface="+mn-cs"/>
            </a:rPr>
            <a:t>≠</a:t>
          </a:r>
          <a:r>
            <a:rPr lang="de-DE" sz="1400" baseline="0"/>
            <a:t> P</a:t>
          </a:r>
          <a:r>
            <a:rPr lang="de-DE" sz="1400" baseline="-25000"/>
            <a:t>2</a:t>
          </a:r>
          <a:r>
            <a:rPr lang="de-DE" sz="1400" baseline="0"/>
            <a:t>O</a:t>
          </a:r>
          <a:r>
            <a:rPr lang="de-DE" sz="1400" baseline="-25000"/>
            <a:t>5</a:t>
          </a:r>
          <a:r>
            <a:rPr lang="de-DE" sz="1400" baseline="0"/>
            <a:t>.</a:t>
          </a:r>
        </a:p>
        <a:p>
          <a:endParaRPr lang="de-DE" sz="1400"/>
        </a:p>
        <a:p>
          <a:r>
            <a:rPr lang="de-DE" sz="1400"/>
            <a:t>Bei </a:t>
          </a:r>
          <a:r>
            <a:rPr lang="de-DE" sz="1400" b="1"/>
            <a:t>Bodenartgruppe</a:t>
          </a:r>
          <a:r>
            <a:rPr lang="de-DE" sz="1400" baseline="0"/>
            <a:t> und </a:t>
          </a:r>
          <a:r>
            <a:rPr lang="de-DE" sz="1400" b="1" baseline="0"/>
            <a:t>Fruchtarten</a:t>
          </a:r>
          <a:r>
            <a:rPr lang="de-DE" sz="1400" baseline="0"/>
            <a:t> erscheint rechts ein Dreieck, sobald Sie die Zelle anwählen. Anklicken erzeugt ein Menü, aus dem Sie Ihre Auswahl treffen.</a:t>
          </a:r>
        </a:p>
        <a:p>
          <a:endParaRPr lang="de-DE" sz="1400" baseline="0"/>
        </a:p>
        <a:p>
          <a:r>
            <a:rPr lang="de-DE" sz="1400" b="1" baseline="0"/>
            <a:t>Ertragserwartung</a:t>
          </a:r>
          <a:r>
            <a:rPr lang="de-DE" sz="1400" baseline="0"/>
            <a:t> und </a:t>
          </a:r>
          <a:r>
            <a:rPr lang="de-DE" sz="1400" b="1" baseline="0"/>
            <a:t>Schlaggröße</a:t>
          </a:r>
          <a:r>
            <a:rPr lang="de-DE" sz="1400" baseline="0"/>
            <a:t> sind mit Zahlenwerten zu auszufüllen.</a:t>
          </a:r>
        </a:p>
        <a:p>
          <a:endParaRPr lang="de-DE" sz="1400" baseline="0"/>
        </a:p>
        <a:p>
          <a:r>
            <a:rPr lang="de-DE" sz="1400" baseline="0"/>
            <a:t>Hinweis: Der Düngungsfaktor leitet sich von der Laboranalyse ab. Er macht feinere Unterscheidungen, als die Ableitung des Faktors über die Gehaltsklassen und gibt daher abweichende Empfehlungen aus, basiert aber auf der gleichen Grundlage und liefert passgenauere Empfehlungen. </a:t>
          </a:r>
        </a:p>
        <a:p>
          <a:r>
            <a:rPr lang="de-DE" sz="1400" baseline="0"/>
            <a:t>Weitere Erläuterungen unter www.lhl.hessen.de/duengen</a:t>
          </a:r>
        </a:p>
        <a:p>
          <a:endParaRPr lang="de-DE" sz="1400"/>
        </a:p>
      </xdr:txBody>
    </xdr:sp>
    <xdr:clientData/>
  </xdr:twoCellAnchor>
  <xdr:twoCellAnchor>
    <xdr:from>
      <xdr:col>16</xdr:col>
      <xdr:colOff>55278</xdr:colOff>
      <xdr:row>0</xdr:row>
      <xdr:rowOff>156882</xdr:rowOff>
    </xdr:from>
    <xdr:to>
      <xdr:col>21</xdr:col>
      <xdr:colOff>89646</xdr:colOff>
      <xdr:row>6</xdr:row>
      <xdr:rowOff>1377950</xdr:rowOff>
    </xdr:to>
    <xdr:sp macro="" textlink="">
      <xdr:nvSpPr>
        <xdr:cNvPr id="6" name="Textfeld 5"/>
        <xdr:cNvSpPr txBox="1"/>
      </xdr:nvSpPr>
      <xdr:spPr>
        <a:xfrm>
          <a:off x="8310278" y="156882"/>
          <a:ext cx="4384118" cy="2726018"/>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a:t>Die</a:t>
          </a:r>
          <a:r>
            <a:rPr lang="de-DE" sz="1400" baseline="0"/>
            <a:t> Berechnungshilfe erlaubt die einfache Berechnung der Düngeempfehlung entsprechend der derzeit in Hessen gültigen Berechnungen für P, K und Mg.</a:t>
          </a:r>
        </a:p>
        <a:p>
          <a:endParaRPr lang="de-DE" sz="1400" baseline="0"/>
        </a:p>
        <a:p>
          <a:r>
            <a:rPr lang="de-DE" sz="1400" baseline="0"/>
            <a:t>Sie erlaubt je Schlag die Berechnung für eine maximal 6-gliedrige Fruchtfolge und gibt die Düngeempfehlung mit und ohne Abfuhr der Erntenebenprodukte aus.</a:t>
          </a:r>
        </a:p>
        <a:p>
          <a:endParaRPr lang="de-DE" sz="1400" baseline="0"/>
        </a:p>
        <a:p>
          <a:r>
            <a:rPr lang="de-DE" sz="1400" baseline="0"/>
            <a:t>Rote Gebiete und andere Sonderfälle werden nicht berücksichtigt. Dafür und für weitere Funktionen nutzen Sie die Angebote des LLH.</a:t>
          </a:r>
        </a:p>
        <a:p>
          <a:r>
            <a:rPr lang="de-DE" sz="1400" baseline="0"/>
            <a:t>https://llh.hessen.de/pflanze/boden-und-duengung/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358774</xdr:colOff>
      <xdr:row>43</xdr:row>
      <xdr:rowOff>95250</xdr:rowOff>
    </xdr:from>
    <xdr:to>
      <xdr:col>21</xdr:col>
      <xdr:colOff>76200</xdr:colOff>
      <xdr:row>67</xdr:row>
      <xdr:rowOff>38100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91</xdr:row>
      <xdr:rowOff>0</xdr:rowOff>
    </xdr:from>
    <xdr:to>
      <xdr:col>12</xdr:col>
      <xdr:colOff>0</xdr:colOff>
      <xdr:row>105</xdr:row>
      <xdr:rowOff>165100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106</xdr:row>
      <xdr:rowOff>0</xdr:rowOff>
    </xdr:from>
    <xdr:to>
      <xdr:col>12</xdr:col>
      <xdr:colOff>0</xdr:colOff>
      <xdr:row>120</xdr:row>
      <xdr:rowOff>165100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5</xdr:row>
      <xdr:rowOff>0</xdr:rowOff>
    </xdr:from>
    <xdr:to>
      <xdr:col>12</xdr:col>
      <xdr:colOff>0</xdr:colOff>
      <xdr:row>19</xdr:row>
      <xdr:rowOff>165100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21</xdr:row>
      <xdr:rowOff>0</xdr:rowOff>
    </xdr:from>
    <xdr:to>
      <xdr:col>12</xdr:col>
      <xdr:colOff>0</xdr:colOff>
      <xdr:row>35</xdr:row>
      <xdr:rowOff>165100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37</xdr:row>
      <xdr:rowOff>0</xdr:rowOff>
    </xdr:from>
    <xdr:to>
      <xdr:col>12</xdr:col>
      <xdr:colOff>0</xdr:colOff>
      <xdr:row>51</xdr:row>
      <xdr:rowOff>165100</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54</xdr:row>
      <xdr:rowOff>0</xdr:rowOff>
    </xdr:from>
    <xdr:to>
      <xdr:col>12</xdr:col>
      <xdr:colOff>0</xdr:colOff>
      <xdr:row>68</xdr:row>
      <xdr:rowOff>165100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73</xdr:row>
      <xdr:rowOff>0</xdr:rowOff>
    </xdr:from>
    <xdr:to>
      <xdr:col>12</xdr:col>
      <xdr:colOff>0</xdr:colOff>
      <xdr:row>87</xdr:row>
      <xdr:rowOff>165100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0</xdr:colOff>
      <xdr:row>2</xdr:row>
      <xdr:rowOff>0</xdr:rowOff>
    </xdr:from>
    <xdr:to>
      <xdr:col>28</xdr:col>
      <xdr:colOff>0</xdr:colOff>
      <xdr:row>18</xdr:row>
      <xdr:rowOff>138043</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0</xdr:colOff>
      <xdr:row>19</xdr:row>
      <xdr:rowOff>0</xdr:rowOff>
    </xdr:from>
    <xdr:to>
      <xdr:col>28</xdr:col>
      <xdr:colOff>0</xdr:colOff>
      <xdr:row>35</xdr:row>
      <xdr:rowOff>149086</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0</xdr:colOff>
      <xdr:row>36</xdr:row>
      <xdr:rowOff>0</xdr:rowOff>
    </xdr:from>
    <xdr:to>
      <xdr:col>28</xdr:col>
      <xdr:colOff>0</xdr:colOff>
      <xdr:row>52</xdr:row>
      <xdr:rowOff>138043</xdr:rowOff>
    </xdr:to>
    <xdr:graphicFrame macro="">
      <xdr:nvGraphicFramePr>
        <xdr:cNvPr id="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showGridLines="0" tabSelected="1" view="pageBreakPreview" zoomScaleNormal="100" zoomScaleSheetLayoutView="100" workbookViewId="0">
      <pane xSplit="3" ySplit="7" topLeftCell="D8" activePane="bottomRight" state="frozen"/>
      <selection pane="topRight" activeCell="D1" sqref="D1"/>
      <selection pane="bottomLeft" activeCell="A8" sqref="A8"/>
      <selection pane="bottomRight" activeCell="M2" sqref="M2:M5"/>
    </sheetView>
  </sheetViews>
  <sheetFormatPr baseColWidth="10" defaultRowHeight="18.5" x14ac:dyDescent="0.45"/>
  <cols>
    <col min="1" max="1" width="7.54296875" customWidth="1"/>
    <col min="2" max="2" width="29" style="149" bestFit="1" customWidth="1"/>
    <col min="3" max="3" width="1.54296875" style="149" customWidth="1"/>
    <col min="4" max="4" width="9.453125" style="149" bestFit="1" customWidth="1"/>
    <col min="5" max="5" width="3.81640625" style="149" customWidth="1"/>
    <col min="6" max="6" width="6.7265625" style="149" bestFit="1" customWidth="1"/>
    <col min="7" max="7" width="8.453125" style="149" bestFit="1" customWidth="1"/>
    <col min="8" max="8" width="3.54296875" style="149" customWidth="1"/>
    <col min="9" max="9" width="9.453125" style="175" customWidth="1"/>
    <col min="10" max="10" width="10.81640625" style="183" hidden="1" customWidth="1"/>
    <col min="11" max="11" width="4.1796875" style="176" hidden="1" customWidth="1"/>
    <col min="12" max="12" width="3.26953125" customWidth="1"/>
    <col min="13" max="13" width="9.453125" bestFit="1" customWidth="1"/>
    <col min="14" max="14" width="3.1796875" style="149" customWidth="1"/>
    <col min="15" max="15" width="13.1796875" style="178" customWidth="1"/>
    <col min="16" max="16" width="9.54296875" style="149" customWidth="1"/>
    <col min="18" max="18" width="12.453125" customWidth="1"/>
    <col min="19" max="19" width="16.1796875" customWidth="1"/>
    <col min="20" max="20" width="11.81640625" bestFit="1" customWidth="1"/>
  </cols>
  <sheetData>
    <row r="1" spans="1:21" ht="38.5" customHeight="1" thickBot="1" x14ac:dyDescent="0.4">
      <c r="A1" s="216" t="s">
        <v>212</v>
      </c>
      <c r="B1" s="216"/>
      <c r="C1" s="216"/>
      <c r="D1" s="216"/>
      <c r="E1" s="216"/>
      <c r="F1" s="216"/>
      <c r="G1" s="216"/>
      <c r="H1" s="216"/>
      <c r="I1" s="216"/>
      <c r="J1" s="216"/>
      <c r="K1" s="216"/>
      <c r="L1" s="216"/>
      <c r="M1" s="216"/>
      <c r="N1" s="210"/>
      <c r="O1" s="210"/>
      <c r="P1" s="210"/>
      <c r="T1" s="165"/>
      <c r="U1" s="165"/>
    </row>
    <row r="2" spans="1:21" s="172" customFormat="1" ht="17.149999999999999" customHeight="1" x14ac:dyDescent="0.35">
      <c r="A2" s="232" t="s">
        <v>214</v>
      </c>
      <c r="B2" s="233"/>
      <c r="D2" s="217" t="s">
        <v>197</v>
      </c>
      <c r="E2" s="218"/>
      <c r="F2" s="218"/>
      <c r="G2" s="218"/>
      <c r="H2" s="234" t="s">
        <v>195</v>
      </c>
      <c r="I2" s="234"/>
      <c r="J2" s="234"/>
      <c r="K2" s="234"/>
      <c r="L2" s="234"/>
      <c r="M2" s="193"/>
      <c r="R2" s="211">
        <v>1</v>
      </c>
    </row>
    <row r="3" spans="1:21" s="172" customFormat="1" ht="17.149999999999999" customHeight="1" x14ac:dyDescent="0.35">
      <c r="A3" s="252"/>
      <c r="B3" s="253"/>
      <c r="D3" s="219"/>
      <c r="E3" s="220"/>
      <c r="F3" s="220"/>
      <c r="G3" s="220"/>
      <c r="H3" s="235" t="s">
        <v>208</v>
      </c>
      <c r="I3" s="235"/>
      <c r="J3" s="235"/>
      <c r="K3" s="235"/>
      <c r="L3" s="235"/>
      <c r="M3" s="212"/>
      <c r="R3" s="211">
        <v>2</v>
      </c>
    </row>
    <row r="4" spans="1:21" s="172" customFormat="1" ht="17.149999999999999" customHeight="1" x14ac:dyDescent="0.35">
      <c r="A4" s="254"/>
      <c r="B4" s="255"/>
      <c r="D4" s="219"/>
      <c r="E4" s="220"/>
      <c r="F4" s="220"/>
      <c r="G4" s="220"/>
      <c r="H4" s="235" t="s">
        <v>209</v>
      </c>
      <c r="I4" s="235"/>
      <c r="J4" s="235"/>
      <c r="K4" s="235"/>
      <c r="L4" s="235"/>
      <c r="M4" s="212"/>
      <c r="R4" s="211">
        <v>3</v>
      </c>
    </row>
    <row r="5" spans="1:21" s="172" customFormat="1" ht="17.149999999999999" customHeight="1" thickBot="1" x14ac:dyDescent="0.4">
      <c r="A5" s="256"/>
      <c r="B5" s="257"/>
      <c r="D5" s="221"/>
      <c r="E5" s="222"/>
      <c r="F5" s="222"/>
      <c r="G5" s="222"/>
      <c r="H5" s="236" t="s">
        <v>198</v>
      </c>
      <c r="I5" s="236"/>
      <c r="J5" s="236"/>
      <c r="K5" s="236"/>
      <c r="L5" s="236"/>
      <c r="M5" s="213"/>
      <c r="P5" s="177"/>
    </row>
    <row r="6" spans="1:21" s="172" customFormat="1" ht="12" customHeight="1" thickBot="1" x14ac:dyDescent="0.4">
      <c r="A6" s="187"/>
      <c r="B6" s="190"/>
      <c r="C6" s="190"/>
      <c r="D6" s="190"/>
      <c r="E6" s="188"/>
      <c r="F6" s="188"/>
      <c r="G6" s="188"/>
      <c r="H6" s="173"/>
      <c r="I6" s="174"/>
      <c r="J6" s="191"/>
      <c r="K6" s="177"/>
      <c r="L6" s="177"/>
      <c r="M6" s="177"/>
      <c r="N6" s="177"/>
      <c r="O6" s="189"/>
      <c r="P6" s="177"/>
    </row>
    <row r="7" spans="1:21" ht="198" customHeight="1" thickBot="1" x14ac:dyDescent="0.4">
      <c r="A7" s="200" t="s">
        <v>196</v>
      </c>
      <c r="B7" s="201" t="s">
        <v>199</v>
      </c>
      <c r="C7" s="202"/>
      <c r="D7" s="203" t="s">
        <v>200</v>
      </c>
      <c r="E7" s="203"/>
      <c r="F7" s="203" t="s">
        <v>201</v>
      </c>
      <c r="G7" s="203" t="s">
        <v>203</v>
      </c>
      <c r="H7" s="203"/>
      <c r="I7" s="204" t="s">
        <v>202</v>
      </c>
      <c r="J7" s="205" t="s">
        <v>164</v>
      </c>
      <c r="K7" s="206" t="s">
        <v>194</v>
      </c>
      <c r="L7" s="203"/>
      <c r="M7" s="207" t="s">
        <v>204</v>
      </c>
      <c r="N7" s="203"/>
      <c r="O7" s="208" t="str">
        <f>CONCATENATE("Düngeempfehlung 
(kg Nährstoff / Schlag (",M8," ha))")</f>
        <v>Düngeempfehlung 
(kg Nährstoff / Schlag ( ha))</v>
      </c>
      <c r="P7" s="209" t="s">
        <v>213</v>
      </c>
      <c r="Q7" s="75"/>
      <c r="R7" s="172"/>
      <c r="S7" s="172"/>
    </row>
    <row r="8" spans="1:21" ht="14.5" customHeight="1" x14ac:dyDescent="0.35">
      <c r="A8" s="196" t="s">
        <v>2</v>
      </c>
      <c r="B8" s="214"/>
      <c r="C8" s="3"/>
      <c r="D8" s="214"/>
      <c r="E8" s="3" t="s">
        <v>0</v>
      </c>
      <c r="F8" s="3" t="s">
        <v>151</v>
      </c>
      <c r="G8" s="137" t="e">
        <f>VLOOKUP(B8,'1 Nährstoffe Entzug'!$A$5:$L$41,IF(F8="ja",6,IF(F8="nein",4,"x")),FALSE)</f>
        <v>#N/A</v>
      </c>
      <c r="H8" s="3" t="s">
        <v>0</v>
      </c>
      <c r="I8" s="137">
        <f>VLOOKUP(ROUND($M$3,0),'2 Fakt Mg K P'!$N$6:$U$45,2,FALSE)</f>
        <v>2</v>
      </c>
      <c r="J8" s="168" t="s">
        <v>152</v>
      </c>
      <c r="K8" s="168" t="e">
        <f t="shared" ref="K8:K19" si="0">I8*G8*D8</f>
        <v>#N/A</v>
      </c>
      <c r="L8" s="3" t="s">
        <v>0</v>
      </c>
      <c r="M8" s="226"/>
      <c r="N8" s="3" t="s">
        <v>1</v>
      </c>
      <c r="O8" s="179" t="e">
        <f t="shared" ref="O8:O19" si="1">K8*$M$8</f>
        <v>#N/A</v>
      </c>
      <c r="P8" s="223" t="s">
        <v>205</v>
      </c>
      <c r="Q8" s="75"/>
      <c r="R8" s="172"/>
    </row>
    <row r="9" spans="1:21" ht="14.5" customHeight="1" x14ac:dyDescent="0.35">
      <c r="A9" s="7" t="str">
        <f>A8</f>
        <v>20___</v>
      </c>
      <c r="B9" s="150">
        <f>B8</f>
        <v>0</v>
      </c>
      <c r="C9" s="143"/>
      <c r="D9" s="150">
        <f>D8</f>
        <v>0</v>
      </c>
      <c r="E9" s="136" t="s">
        <v>0</v>
      </c>
      <c r="F9" s="136" t="s">
        <v>150</v>
      </c>
      <c r="G9" s="138" t="e">
        <f>VLOOKUP(B9,'1 Nährstoffe Entzug'!$A$5:$L$41,IF(F9="ja",6,IF(F9="nein",4,"x")),FALSE)</f>
        <v>#N/A</v>
      </c>
      <c r="H9" s="136" t="s">
        <v>0</v>
      </c>
      <c r="I9" s="138">
        <f>VLOOKUP(ROUND($M$3,0),'2 Fakt Mg K P'!$N$6:$U$45,2,FALSE)</f>
        <v>2</v>
      </c>
      <c r="J9" s="169" t="s">
        <v>153</v>
      </c>
      <c r="K9" s="169" t="e">
        <f t="shared" si="0"/>
        <v>#N/A</v>
      </c>
      <c r="L9" s="1" t="s">
        <v>0</v>
      </c>
      <c r="M9" s="227"/>
      <c r="N9" s="136" t="s">
        <v>1</v>
      </c>
      <c r="O9" s="180" t="e">
        <f t="shared" si="1"/>
        <v>#N/A</v>
      </c>
      <c r="P9" s="224"/>
      <c r="Q9" s="75"/>
      <c r="R9" s="172"/>
    </row>
    <row r="10" spans="1:21" ht="14.5" customHeight="1" x14ac:dyDescent="0.35">
      <c r="A10" s="197" t="s">
        <v>2</v>
      </c>
      <c r="B10" s="194"/>
      <c r="C10" s="143"/>
      <c r="D10" s="194"/>
      <c r="E10" s="1" t="s">
        <v>0</v>
      </c>
      <c r="F10" s="1" t="s">
        <v>151</v>
      </c>
      <c r="G10" s="139" t="e">
        <f>VLOOKUP(B10,'1 Nährstoffe Entzug'!$A$5:$L$41,IF(F10="ja",6,IF(F10="nein",4,"x")),FALSE)</f>
        <v>#N/A</v>
      </c>
      <c r="H10" s="1" t="s">
        <v>0</v>
      </c>
      <c r="I10" s="139">
        <f>VLOOKUP(ROUND($M$3,0),'2 Fakt Mg K P'!$N$6:$U$45,2,FALSE)</f>
        <v>2</v>
      </c>
      <c r="J10" s="169" t="s">
        <v>154</v>
      </c>
      <c r="K10" s="169" t="e">
        <f t="shared" si="0"/>
        <v>#N/A</v>
      </c>
      <c r="L10" s="1" t="s">
        <v>0</v>
      </c>
      <c r="M10" s="227"/>
      <c r="N10" s="1" t="s">
        <v>1</v>
      </c>
      <c r="O10" s="180" t="e">
        <f t="shared" si="1"/>
        <v>#N/A</v>
      </c>
      <c r="P10" s="224"/>
      <c r="Q10" s="75"/>
      <c r="R10" s="172"/>
    </row>
    <row r="11" spans="1:21" ht="14.5" customHeight="1" x14ac:dyDescent="0.35">
      <c r="A11" s="7" t="str">
        <f t="shared" ref="A11:A19" si="2">A10</f>
        <v>20___</v>
      </c>
      <c r="B11" s="150">
        <f>B10</f>
        <v>0</v>
      </c>
      <c r="C11" s="1"/>
      <c r="D11" s="150">
        <f>D10</f>
        <v>0</v>
      </c>
      <c r="E11" s="1" t="s">
        <v>0</v>
      </c>
      <c r="F11" s="136" t="s">
        <v>150</v>
      </c>
      <c r="G11" s="139" t="e">
        <f>VLOOKUP(B11,'1 Nährstoffe Entzug'!$A$5:$L$41,IF(F11="ja",6,IF(F11="nein",4,"x")),FALSE)</f>
        <v>#N/A</v>
      </c>
      <c r="H11" s="1" t="s">
        <v>0</v>
      </c>
      <c r="I11" s="139">
        <f>VLOOKUP(ROUND($M$3,0),'2 Fakt Mg K P'!$N$6:$U$45,2,FALSE)</f>
        <v>2</v>
      </c>
      <c r="J11" s="169" t="s">
        <v>155</v>
      </c>
      <c r="K11" s="169" t="e">
        <f t="shared" si="0"/>
        <v>#N/A</v>
      </c>
      <c r="L11" s="1" t="s">
        <v>0</v>
      </c>
      <c r="M11" s="227"/>
      <c r="N11" s="1" t="s">
        <v>1</v>
      </c>
      <c r="O11" s="180" t="e">
        <f t="shared" si="1"/>
        <v>#N/A</v>
      </c>
      <c r="P11" s="224"/>
      <c r="Q11" s="75"/>
      <c r="R11" s="172"/>
    </row>
    <row r="12" spans="1:21" ht="14.5" customHeight="1" x14ac:dyDescent="0.35">
      <c r="A12" s="197" t="s">
        <v>2</v>
      </c>
      <c r="B12" s="194"/>
      <c r="C12" s="1"/>
      <c r="D12" s="194"/>
      <c r="E12" s="1" t="s">
        <v>0</v>
      </c>
      <c r="F12" s="1" t="s">
        <v>151</v>
      </c>
      <c r="G12" s="139" t="e">
        <f>VLOOKUP(B12,'1 Nährstoffe Entzug'!$A$5:$L$41,IF(F12="ja",6,IF(F12="nein",4,"x")),FALSE)</f>
        <v>#N/A</v>
      </c>
      <c r="H12" s="1" t="s">
        <v>0</v>
      </c>
      <c r="I12" s="139">
        <f>VLOOKUP(ROUND($M$3,0),'2 Fakt Mg K P'!$N$6:$U$45,2,FALSE)</f>
        <v>2</v>
      </c>
      <c r="J12" s="169" t="s">
        <v>156</v>
      </c>
      <c r="K12" s="169" t="e">
        <f t="shared" si="0"/>
        <v>#N/A</v>
      </c>
      <c r="L12" s="1" t="s">
        <v>0</v>
      </c>
      <c r="M12" s="227"/>
      <c r="N12" s="1" t="s">
        <v>1</v>
      </c>
      <c r="O12" s="180" t="e">
        <f t="shared" si="1"/>
        <v>#N/A</v>
      </c>
      <c r="P12" s="224"/>
      <c r="Q12" s="75"/>
      <c r="R12" s="172"/>
    </row>
    <row r="13" spans="1:21" ht="14.5" customHeight="1" x14ac:dyDescent="0.35">
      <c r="A13" s="7" t="str">
        <f t="shared" si="2"/>
        <v>20___</v>
      </c>
      <c r="B13" s="150">
        <f>B12</f>
        <v>0</v>
      </c>
      <c r="C13" s="1"/>
      <c r="D13" s="150">
        <f>D12</f>
        <v>0</v>
      </c>
      <c r="E13" s="1" t="s">
        <v>0</v>
      </c>
      <c r="F13" s="136" t="s">
        <v>150</v>
      </c>
      <c r="G13" s="139" t="e">
        <f>VLOOKUP(B13,'1 Nährstoffe Entzug'!$A$5:$L$41,IF(F13="ja",6,IF(F13="nein",4,"x")),FALSE)</f>
        <v>#N/A</v>
      </c>
      <c r="H13" s="1" t="s">
        <v>0</v>
      </c>
      <c r="I13" s="139">
        <f>VLOOKUP(ROUND($M$3,0),'2 Fakt Mg K P'!$N$6:$U$45,2,FALSE)</f>
        <v>2</v>
      </c>
      <c r="J13" s="169" t="s">
        <v>157</v>
      </c>
      <c r="K13" s="169" t="e">
        <f t="shared" si="0"/>
        <v>#N/A</v>
      </c>
      <c r="L13" s="1" t="s">
        <v>0</v>
      </c>
      <c r="M13" s="227"/>
      <c r="N13" s="1" t="s">
        <v>1</v>
      </c>
      <c r="O13" s="180" t="e">
        <f t="shared" si="1"/>
        <v>#N/A</v>
      </c>
      <c r="P13" s="224"/>
      <c r="Q13" s="75"/>
      <c r="R13" s="172"/>
    </row>
    <row r="14" spans="1:21" ht="14.5" customHeight="1" x14ac:dyDescent="0.35">
      <c r="A14" s="197" t="s">
        <v>2</v>
      </c>
      <c r="B14" s="194"/>
      <c r="C14" s="1"/>
      <c r="D14" s="194"/>
      <c r="E14" s="1" t="s">
        <v>0</v>
      </c>
      <c r="F14" s="1" t="s">
        <v>151</v>
      </c>
      <c r="G14" s="139" t="e">
        <f>VLOOKUP(B14,'1 Nährstoffe Entzug'!$A$5:$L$41,IF(F14="ja",6,IF(F14="nein",4,"x")),FALSE)</f>
        <v>#N/A</v>
      </c>
      <c r="H14" s="1" t="s">
        <v>0</v>
      </c>
      <c r="I14" s="139">
        <f>VLOOKUP(ROUND($M$3,0),'2 Fakt Mg K P'!$N$6:$U$45,2,FALSE)</f>
        <v>2</v>
      </c>
      <c r="J14" s="170" t="s">
        <v>158</v>
      </c>
      <c r="K14" s="170" t="e">
        <f t="shared" si="0"/>
        <v>#N/A</v>
      </c>
      <c r="L14" s="1" t="s">
        <v>0</v>
      </c>
      <c r="M14" s="227"/>
      <c r="N14" s="1" t="s">
        <v>1</v>
      </c>
      <c r="O14" s="180" t="e">
        <f t="shared" si="1"/>
        <v>#N/A</v>
      </c>
      <c r="P14" s="224"/>
      <c r="Q14" s="134"/>
      <c r="R14" s="172"/>
    </row>
    <row r="15" spans="1:21" s="142" customFormat="1" ht="14.5" customHeight="1" x14ac:dyDescent="0.35">
      <c r="A15" s="7" t="str">
        <f t="shared" si="2"/>
        <v>20___</v>
      </c>
      <c r="B15" s="150">
        <f>B14</f>
        <v>0</v>
      </c>
      <c r="C15" s="143"/>
      <c r="D15" s="150">
        <f>D14</f>
        <v>0</v>
      </c>
      <c r="E15" s="1" t="s">
        <v>0</v>
      </c>
      <c r="F15" s="136" t="s">
        <v>150</v>
      </c>
      <c r="G15" s="139" t="e">
        <f>VLOOKUP(B15,'1 Nährstoffe Entzug'!$A$5:$L$41,IF(F15="ja",6,IF(F15="nein",4,"x")),FALSE)</f>
        <v>#N/A</v>
      </c>
      <c r="H15" s="1" t="s">
        <v>0</v>
      </c>
      <c r="I15" s="139">
        <f>VLOOKUP(ROUND($M$3,0),'2 Fakt Mg K P'!$N$6:$U$45,2,FALSE)</f>
        <v>2</v>
      </c>
      <c r="J15" s="184" t="s">
        <v>159</v>
      </c>
      <c r="K15" s="170" t="e">
        <f t="shared" si="0"/>
        <v>#N/A</v>
      </c>
      <c r="L15" s="1" t="s">
        <v>0</v>
      </c>
      <c r="M15" s="227"/>
      <c r="N15" s="1" t="s">
        <v>1</v>
      </c>
      <c r="O15" s="180" t="e">
        <f t="shared" si="1"/>
        <v>#N/A</v>
      </c>
      <c r="P15" s="224"/>
      <c r="R15" s="172"/>
    </row>
    <row r="16" spans="1:21" s="142" customFormat="1" ht="14.5" customHeight="1" x14ac:dyDescent="0.35">
      <c r="A16" s="197" t="s">
        <v>2</v>
      </c>
      <c r="B16" s="194"/>
      <c r="C16" s="143"/>
      <c r="D16" s="194"/>
      <c r="E16" s="1" t="s">
        <v>0</v>
      </c>
      <c r="F16" s="1" t="s">
        <v>151</v>
      </c>
      <c r="G16" s="139" t="e">
        <f>VLOOKUP(B16,'1 Nährstoffe Entzug'!$A$5:$L$41,IF(F16="ja",6,IF(F16="nein",4,"x")),FALSE)</f>
        <v>#N/A</v>
      </c>
      <c r="H16" s="1" t="s">
        <v>0</v>
      </c>
      <c r="I16" s="139">
        <f>VLOOKUP(ROUND($M$3,0),'2 Fakt Mg K P'!$N$6:$U$45,2,FALSE)</f>
        <v>2</v>
      </c>
      <c r="J16" s="184" t="s">
        <v>160</v>
      </c>
      <c r="K16" s="170" t="e">
        <f t="shared" si="0"/>
        <v>#N/A</v>
      </c>
      <c r="L16" s="1" t="s">
        <v>0</v>
      </c>
      <c r="M16" s="227"/>
      <c r="N16" s="1" t="s">
        <v>1</v>
      </c>
      <c r="O16" s="180" t="e">
        <f t="shared" si="1"/>
        <v>#N/A</v>
      </c>
      <c r="P16" s="224"/>
      <c r="R16" s="172"/>
    </row>
    <row r="17" spans="1:18" s="142" customFormat="1" ht="14.5" customHeight="1" x14ac:dyDescent="0.35">
      <c r="A17" s="7" t="str">
        <f t="shared" si="2"/>
        <v>20___</v>
      </c>
      <c r="B17" s="150">
        <f>B16</f>
        <v>0</v>
      </c>
      <c r="C17" s="143"/>
      <c r="D17" s="150">
        <f>D16</f>
        <v>0</v>
      </c>
      <c r="E17" s="1" t="s">
        <v>0</v>
      </c>
      <c r="F17" s="136" t="s">
        <v>150</v>
      </c>
      <c r="G17" s="139" t="e">
        <f>VLOOKUP(B17,'1 Nährstoffe Entzug'!$A$5:$L$41,IF(F17="ja",6,IF(F17="nein",4,"x")),FALSE)</f>
        <v>#N/A</v>
      </c>
      <c r="H17" s="1" t="s">
        <v>0</v>
      </c>
      <c r="I17" s="139">
        <f>VLOOKUP(ROUND($M$3,0),'2 Fakt Mg K P'!$N$6:$U$45,2,FALSE)</f>
        <v>2</v>
      </c>
      <c r="J17" s="184" t="s">
        <v>161</v>
      </c>
      <c r="K17" s="170" t="e">
        <f t="shared" si="0"/>
        <v>#N/A</v>
      </c>
      <c r="L17" s="1" t="s">
        <v>0</v>
      </c>
      <c r="M17" s="227"/>
      <c r="N17" s="1" t="s">
        <v>1</v>
      </c>
      <c r="O17" s="180" t="e">
        <f t="shared" si="1"/>
        <v>#N/A</v>
      </c>
      <c r="P17" s="224"/>
      <c r="R17" s="172"/>
    </row>
    <row r="18" spans="1:18" s="142" customFormat="1" ht="14.5" customHeight="1" x14ac:dyDescent="0.35">
      <c r="A18" s="197" t="s">
        <v>2</v>
      </c>
      <c r="B18" s="194"/>
      <c r="C18" s="143"/>
      <c r="D18" s="195"/>
      <c r="E18" s="1" t="s">
        <v>0</v>
      </c>
      <c r="F18" s="1" t="s">
        <v>151</v>
      </c>
      <c r="G18" s="139" t="e">
        <f>VLOOKUP(B18,'1 Nährstoffe Entzug'!$A$5:$L$41,IF(F18="ja",6,IF(F18="nein",4,"x")),FALSE)</f>
        <v>#N/A</v>
      </c>
      <c r="H18" s="1" t="s">
        <v>0</v>
      </c>
      <c r="I18" s="139">
        <f>VLOOKUP(ROUND($M$3,0),'2 Fakt Mg K P'!$N$6:$U$45,2,FALSE)</f>
        <v>2</v>
      </c>
      <c r="J18" s="184" t="s">
        <v>162</v>
      </c>
      <c r="K18" s="170" t="e">
        <f t="shared" si="0"/>
        <v>#N/A</v>
      </c>
      <c r="L18" s="1" t="s">
        <v>0</v>
      </c>
      <c r="M18" s="227"/>
      <c r="N18" s="1" t="s">
        <v>1</v>
      </c>
      <c r="O18" s="180" t="e">
        <f t="shared" si="1"/>
        <v>#N/A</v>
      </c>
      <c r="P18" s="224"/>
      <c r="R18" s="172"/>
    </row>
    <row r="19" spans="1:18" ht="14.5" customHeight="1" thickBot="1" x14ac:dyDescent="0.4">
      <c r="A19" s="8" t="str">
        <f t="shared" si="2"/>
        <v>20___</v>
      </c>
      <c r="B19" s="151">
        <f>B18</f>
        <v>0</v>
      </c>
      <c r="C19" s="4"/>
      <c r="D19" s="4">
        <f>D18</f>
        <v>0</v>
      </c>
      <c r="E19" s="4" t="s">
        <v>0</v>
      </c>
      <c r="F19" s="4" t="s">
        <v>150</v>
      </c>
      <c r="G19" s="140" t="e">
        <f>VLOOKUP(B19,'1 Nährstoffe Entzug'!$A$5:$L$41,IF(F19="ja",6,IF(F19="nein",4,"x")),FALSE)</f>
        <v>#N/A</v>
      </c>
      <c r="H19" s="4" t="s">
        <v>0</v>
      </c>
      <c r="I19" s="140">
        <f>VLOOKUP(ROUND($M$3,0),'2 Fakt Mg K P'!$N$6:$U$45,2,FALSE)</f>
        <v>2</v>
      </c>
      <c r="J19" s="171" t="s">
        <v>163</v>
      </c>
      <c r="K19" s="171" t="e">
        <f t="shared" si="0"/>
        <v>#N/A</v>
      </c>
      <c r="L19" s="4" t="s">
        <v>0</v>
      </c>
      <c r="M19" s="228"/>
      <c r="N19" s="4" t="s">
        <v>1</v>
      </c>
      <c r="O19" s="181" t="e">
        <f t="shared" si="1"/>
        <v>#N/A</v>
      </c>
      <c r="P19" s="225"/>
      <c r="R19" s="172"/>
    </row>
    <row r="20" spans="1:18" ht="9.75" customHeight="1" thickBot="1" x14ac:dyDescent="0.4">
      <c r="A20" s="2"/>
      <c r="B20"/>
      <c r="C20"/>
      <c r="D20"/>
      <c r="E20"/>
      <c r="F20" s="135"/>
      <c r="G20" s="120"/>
      <c r="H20"/>
      <c r="I20" s="120"/>
      <c r="J20" s="185"/>
      <c r="K20" s="167"/>
      <c r="N20" s="165"/>
      <c r="O20" s="182"/>
      <c r="P20" s="165"/>
      <c r="R20" s="172"/>
    </row>
    <row r="21" spans="1:18" ht="14.5" customHeight="1" x14ac:dyDescent="0.35">
      <c r="A21" s="6" t="str">
        <f>A8</f>
        <v>20___</v>
      </c>
      <c r="B21" s="144">
        <f>B8</f>
        <v>0</v>
      </c>
      <c r="C21" s="144"/>
      <c r="D21" s="144">
        <f t="shared" ref="D21:D28" si="3">D8</f>
        <v>0</v>
      </c>
      <c r="E21" s="3" t="s">
        <v>0</v>
      </c>
      <c r="F21" s="3" t="s">
        <v>151</v>
      </c>
      <c r="G21" s="137" t="e">
        <f>VLOOKUP(B21,'1 Nährstoffe Entzug'!$A$5:$L$41,IF(F21="ja",9,IF(F21="nein",7,"x")),FALSE)</f>
        <v>#N/A</v>
      </c>
      <c r="H21" s="3" t="s">
        <v>0</v>
      </c>
      <c r="I21" s="137" t="e">
        <f>VLOOKUP(ROUND($M$4,0),'2 Fakt Mg K P'!$N$6:$U$45,IF(LEFT(B21,8)="Grünland",4,  IF($M$2=1,3,IF($M$2=2,4,IF($M$2=3,5,"")))),FALSE)</f>
        <v>#VALUE!</v>
      </c>
      <c r="J21" s="168" t="s">
        <v>165</v>
      </c>
      <c r="K21" s="168" t="e">
        <f t="shared" ref="K21:K32" si="4">I21*G21*D21</f>
        <v>#VALUE!</v>
      </c>
      <c r="L21" s="3" t="s">
        <v>0</v>
      </c>
      <c r="M21" s="229">
        <f>M8</f>
        <v>0</v>
      </c>
      <c r="N21" s="3" t="s">
        <v>1</v>
      </c>
      <c r="O21" s="179" t="e">
        <f>K21*$M$21</f>
        <v>#VALUE!</v>
      </c>
      <c r="P21" s="223" t="s">
        <v>206</v>
      </c>
      <c r="Q21" s="75"/>
      <c r="R21" s="172"/>
    </row>
    <row r="22" spans="1:18" ht="15.5" x14ac:dyDescent="0.35">
      <c r="A22" s="7" t="str">
        <f t="shared" ref="A22:A32" si="5">A9</f>
        <v>20___</v>
      </c>
      <c r="B22" s="145">
        <f t="shared" ref="B22:B32" si="6">B9</f>
        <v>0</v>
      </c>
      <c r="C22" s="145"/>
      <c r="D22" s="145">
        <f t="shared" si="3"/>
        <v>0</v>
      </c>
      <c r="E22" s="1" t="s">
        <v>0</v>
      </c>
      <c r="F22" s="136" t="s">
        <v>150</v>
      </c>
      <c r="G22" s="138" t="e">
        <f>VLOOKUP(B22,'1 Nährstoffe Entzug'!$A$5:$L$41,IF(F22="ja",9,IF(F22="nein",7,"x")),FALSE)</f>
        <v>#N/A</v>
      </c>
      <c r="H22" s="1" t="s">
        <v>0</v>
      </c>
      <c r="I22" s="138" t="e">
        <f>VLOOKUP(ROUND($M$4,0),'2 Fakt Mg K P'!$N$6:$U$45,IF(LEFT(B22,8)="Grünland",4,  IF($M$2=1,3,IF($M$2=2,4,IF($M$2=3,5,"")))),FALSE)</f>
        <v>#VALUE!</v>
      </c>
      <c r="J22" s="169" t="s">
        <v>166</v>
      </c>
      <c r="K22" s="169" t="e">
        <f t="shared" si="4"/>
        <v>#VALUE!</v>
      </c>
      <c r="L22" s="1" t="s">
        <v>0</v>
      </c>
      <c r="M22" s="230"/>
      <c r="N22" s="1" t="s">
        <v>1</v>
      </c>
      <c r="O22" s="180" t="e">
        <f t="shared" ref="O22:O32" si="7">K22*$M$21</f>
        <v>#VALUE!</v>
      </c>
      <c r="P22" s="224"/>
      <c r="Q22" s="75"/>
      <c r="R22" s="172"/>
    </row>
    <row r="23" spans="1:18" ht="15.5" x14ac:dyDescent="0.35">
      <c r="A23" s="7" t="str">
        <f t="shared" si="5"/>
        <v>20___</v>
      </c>
      <c r="B23" s="146">
        <f t="shared" si="6"/>
        <v>0</v>
      </c>
      <c r="C23" s="146"/>
      <c r="D23" s="146">
        <f t="shared" si="3"/>
        <v>0</v>
      </c>
      <c r="E23" s="1" t="s">
        <v>0</v>
      </c>
      <c r="F23" s="1" t="s">
        <v>151</v>
      </c>
      <c r="G23" s="139" t="e">
        <f>VLOOKUP(B23,'1 Nährstoffe Entzug'!$A$5:$L$41,IF(F23="ja",9,IF(F23="nein",7,"x")),FALSE)</f>
        <v>#N/A</v>
      </c>
      <c r="H23" s="1" t="s">
        <v>0</v>
      </c>
      <c r="I23" s="139" t="e">
        <f>VLOOKUP(ROUND($M$4,0),'2 Fakt Mg K P'!$N$6:$U$45,IF(LEFT(B23,8)="Grünland",4,  IF($M$2=1,3,IF($M$2=2,4,IF($M$2=3,5,"")))),FALSE)</f>
        <v>#VALUE!</v>
      </c>
      <c r="J23" s="169" t="s">
        <v>167</v>
      </c>
      <c r="K23" s="169" t="e">
        <f t="shared" si="4"/>
        <v>#VALUE!</v>
      </c>
      <c r="L23" s="1" t="s">
        <v>0</v>
      </c>
      <c r="M23" s="230"/>
      <c r="N23" s="1" t="s">
        <v>1</v>
      </c>
      <c r="O23" s="180" t="e">
        <f t="shared" si="7"/>
        <v>#VALUE!</v>
      </c>
      <c r="P23" s="224"/>
      <c r="Q23" s="75"/>
      <c r="R23" s="172"/>
    </row>
    <row r="24" spans="1:18" ht="15.5" x14ac:dyDescent="0.35">
      <c r="A24" s="7" t="str">
        <f t="shared" si="5"/>
        <v>20___</v>
      </c>
      <c r="B24" s="145">
        <f t="shared" si="6"/>
        <v>0</v>
      </c>
      <c r="C24" s="146"/>
      <c r="D24" s="146">
        <f t="shared" si="3"/>
        <v>0</v>
      </c>
      <c r="E24" s="1" t="s">
        <v>0</v>
      </c>
      <c r="F24" s="136" t="s">
        <v>150</v>
      </c>
      <c r="G24" s="139" t="e">
        <f>VLOOKUP(B24,'1 Nährstoffe Entzug'!$A$5:$L$41,IF(F24="ja",9,IF(F24="nein",7,"x")),FALSE)</f>
        <v>#N/A</v>
      </c>
      <c r="H24" s="1" t="s">
        <v>0</v>
      </c>
      <c r="I24" s="139" t="e">
        <f>VLOOKUP(ROUND($M$4,0),'2 Fakt Mg K P'!$N$6:$U$45,IF(LEFT(B24,8)="Grünland",4,  IF($M$2=1,3,IF($M$2=2,4,IF($M$2=3,5,"")))),FALSE)</f>
        <v>#VALUE!</v>
      </c>
      <c r="J24" s="169" t="s">
        <v>168</v>
      </c>
      <c r="K24" s="169" t="e">
        <f t="shared" si="4"/>
        <v>#VALUE!</v>
      </c>
      <c r="L24" s="1" t="s">
        <v>0</v>
      </c>
      <c r="M24" s="230"/>
      <c r="N24" s="1" t="s">
        <v>1</v>
      </c>
      <c r="O24" s="180" t="e">
        <f t="shared" si="7"/>
        <v>#VALUE!</v>
      </c>
      <c r="P24" s="224"/>
      <c r="Q24" s="75"/>
      <c r="R24" s="172"/>
    </row>
    <row r="25" spans="1:18" ht="15.5" x14ac:dyDescent="0.35">
      <c r="A25" s="7" t="str">
        <f t="shared" si="5"/>
        <v>20___</v>
      </c>
      <c r="B25" s="146">
        <f t="shared" si="6"/>
        <v>0</v>
      </c>
      <c r="C25" s="146"/>
      <c r="D25" s="146">
        <f t="shared" si="3"/>
        <v>0</v>
      </c>
      <c r="E25" s="1" t="s">
        <v>0</v>
      </c>
      <c r="F25" s="1" t="s">
        <v>151</v>
      </c>
      <c r="G25" s="186" t="e">
        <f>VLOOKUP(B25,'1 Nährstoffe Entzug'!$A$5:$L$41,IF(F25="ja",9,IF(F25="nein",7,"x")),FALSE)</f>
        <v>#N/A</v>
      </c>
      <c r="H25" s="1" t="s">
        <v>0</v>
      </c>
      <c r="I25" s="139" t="e">
        <f>VLOOKUP(ROUND($M$4,0),'2 Fakt Mg K P'!$N$6:$U$45,IF(LEFT(B25,8)="Grünland",4,  IF($M$2=1,3,IF($M$2=2,4,IF($M$2=3,5,"")))),FALSE)</f>
        <v>#VALUE!</v>
      </c>
      <c r="J25" s="169" t="s">
        <v>169</v>
      </c>
      <c r="K25" s="169" t="e">
        <f t="shared" si="4"/>
        <v>#VALUE!</v>
      </c>
      <c r="L25" s="1" t="s">
        <v>0</v>
      </c>
      <c r="M25" s="230"/>
      <c r="N25" s="1" t="s">
        <v>1</v>
      </c>
      <c r="O25" s="180" t="e">
        <f t="shared" si="7"/>
        <v>#VALUE!</v>
      </c>
      <c r="P25" s="224"/>
      <c r="Q25" s="75"/>
      <c r="R25" s="172"/>
    </row>
    <row r="26" spans="1:18" ht="15.5" x14ac:dyDescent="0.35">
      <c r="A26" s="7" t="str">
        <f t="shared" si="5"/>
        <v>20___</v>
      </c>
      <c r="B26" s="145">
        <f t="shared" si="6"/>
        <v>0</v>
      </c>
      <c r="C26" s="146"/>
      <c r="D26" s="146">
        <f t="shared" si="3"/>
        <v>0</v>
      </c>
      <c r="E26" s="1" t="s">
        <v>0</v>
      </c>
      <c r="F26" s="136" t="s">
        <v>150</v>
      </c>
      <c r="G26" s="186" t="e">
        <f>VLOOKUP(B26,'1 Nährstoffe Entzug'!$A$5:$L$41,IF(F26="ja",9,IF(F26="nein",7,"x")),FALSE)</f>
        <v>#N/A</v>
      </c>
      <c r="H26" s="1" t="s">
        <v>0</v>
      </c>
      <c r="I26" s="139" t="e">
        <f>VLOOKUP(ROUND($M$4,0),'2 Fakt Mg K P'!$N$6:$U$45,IF(LEFT(B26,8)="Grünland",4,  IF($M$2=1,3,IF($M$2=2,4,IF($M$2=3,5,"")))),FALSE)</f>
        <v>#VALUE!</v>
      </c>
      <c r="J26" s="169" t="s">
        <v>170</v>
      </c>
      <c r="K26" s="169" t="e">
        <f t="shared" si="4"/>
        <v>#VALUE!</v>
      </c>
      <c r="L26" s="1" t="s">
        <v>0</v>
      </c>
      <c r="M26" s="230"/>
      <c r="N26" s="1" t="s">
        <v>1</v>
      </c>
      <c r="O26" s="180" t="e">
        <f t="shared" si="7"/>
        <v>#VALUE!</v>
      </c>
      <c r="P26" s="224"/>
      <c r="Q26" s="75"/>
      <c r="R26" s="172"/>
    </row>
    <row r="27" spans="1:18" ht="15.5" x14ac:dyDescent="0.35">
      <c r="A27" s="7" t="str">
        <f t="shared" si="5"/>
        <v>20___</v>
      </c>
      <c r="B27" s="146">
        <f t="shared" si="6"/>
        <v>0</v>
      </c>
      <c r="C27" s="146"/>
      <c r="D27" s="146">
        <f t="shared" si="3"/>
        <v>0</v>
      </c>
      <c r="E27" s="1" t="s">
        <v>0</v>
      </c>
      <c r="F27" s="1" t="s">
        <v>151</v>
      </c>
      <c r="G27" s="139" t="e">
        <f>VLOOKUP(B27,'1 Nährstoffe Entzug'!$A$5:$L$41,IF(F27="ja",9,IF(F27="nein",7,"x")),FALSE)</f>
        <v>#N/A</v>
      </c>
      <c r="H27" s="1" t="s">
        <v>0</v>
      </c>
      <c r="I27" s="139" t="e">
        <f>VLOOKUP(ROUND($M$4,0),'2 Fakt Mg K P'!$N$6:$U$45,IF(LEFT(B27,8)="Grünland",4,  IF($M$2=1,3,IF($M$2=2,4,IF($M$2=3,5,"")))),FALSE)</f>
        <v>#VALUE!</v>
      </c>
      <c r="J27" s="170" t="s">
        <v>171</v>
      </c>
      <c r="K27" s="170" t="e">
        <f t="shared" si="4"/>
        <v>#VALUE!</v>
      </c>
      <c r="L27" s="1" t="s">
        <v>0</v>
      </c>
      <c r="M27" s="230"/>
      <c r="N27" s="1" t="s">
        <v>1</v>
      </c>
      <c r="O27" s="180" t="e">
        <f t="shared" si="7"/>
        <v>#VALUE!</v>
      </c>
      <c r="P27" s="224"/>
      <c r="R27" s="172"/>
    </row>
    <row r="28" spans="1:18" s="142" customFormat="1" ht="15.5" x14ac:dyDescent="0.35">
      <c r="A28" s="7" t="str">
        <f t="shared" si="5"/>
        <v>20___</v>
      </c>
      <c r="B28" s="145">
        <f t="shared" si="6"/>
        <v>0</v>
      </c>
      <c r="C28" s="147"/>
      <c r="D28" s="146">
        <f t="shared" si="3"/>
        <v>0</v>
      </c>
      <c r="E28" s="1" t="s">
        <v>0</v>
      </c>
      <c r="F28" s="136" t="s">
        <v>150</v>
      </c>
      <c r="G28" s="139" t="e">
        <f>VLOOKUP(B28,'1 Nährstoffe Entzug'!$A$5:$L$41,IF(F28="ja",9,IF(F28="nein",7,"x")),FALSE)</f>
        <v>#N/A</v>
      </c>
      <c r="H28" s="1" t="s">
        <v>0</v>
      </c>
      <c r="I28" s="139" t="e">
        <f>VLOOKUP(ROUND($M$4,0),'2 Fakt Mg K P'!$N$6:$U$45,IF(LEFT(B28,8)="Grünland",4,  IF($M$2=1,3,IF($M$2=2,4,IF($M$2=3,5,"")))),FALSE)</f>
        <v>#VALUE!</v>
      </c>
      <c r="J28" s="184" t="s">
        <v>172</v>
      </c>
      <c r="K28" s="170" t="e">
        <f t="shared" si="4"/>
        <v>#VALUE!</v>
      </c>
      <c r="L28" s="1" t="s">
        <v>0</v>
      </c>
      <c r="M28" s="230"/>
      <c r="N28" s="1" t="s">
        <v>1</v>
      </c>
      <c r="O28" s="180" t="e">
        <f t="shared" si="7"/>
        <v>#VALUE!</v>
      </c>
      <c r="P28" s="224"/>
      <c r="R28" s="172"/>
    </row>
    <row r="29" spans="1:18" s="142" customFormat="1" ht="15.5" x14ac:dyDescent="0.35">
      <c r="A29" s="7" t="str">
        <f t="shared" si="5"/>
        <v>20___</v>
      </c>
      <c r="B29" s="146">
        <f t="shared" si="6"/>
        <v>0</v>
      </c>
      <c r="C29" s="147"/>
      <c r="D29" s="146">
        <f t="shared" ref="D29:D32" si="8">D16</f>
        <v>0</v>
      </c>
      <c r="E29" s="1" t="s">
        <v>0</v>
      </c>
      <c r="F29" s="1" t="s">
        <v>151</v>
      </c>
      <c r="G29" s="139" t="e">
        <f>VLOOKUP(B29,'1 Nährstoffe Entzug'!$A$5:$L$41,IF(F29="ja",9,IF(F29="nein",7,"x")),FALSE)</f>
        <v>#N/A</v>
      </c>
      <c r="H29" s="1" t="s">
        <v>0</v>
      </c>
      <c r="I29" s="139" t="e">
        <f>VLOOKUP(ROUND($M$4,0),'2 Fakt Mg K P'!$N$6:$U$45,IF(LEFT(B29,8)="Grünland",4,  IF($M$2=1,3,IF($M$2=2,4,IF($M$2=3,5,"")))),FALSE)</f>
        <v>#VALUE!</v>
      </c>
      <c r="J29" s="184" t="s">
        <v>173</v>
      </c>
      <c r="K29" s="170" t="e">
        <f t="shared" si="4"/>
        <v>#VALUE!</v>
      </c>
      <c r="L29" s="1" t="s">
        <v>0</v>
      </c>
      <c r="M29" s="230"/>
      <c r="N29" s="1" t="s">
        <v>1</v>
      </c>
      <c r="O29" s="180" t="e">
        <f t="shared" si="7"/>
        <v>#VALUE!</v>
      </c>
      <c r="P29" s="224"/>
      <c r="R29" s="172"/>
    </row>
    <row r="30" spans="1:18" s="142" customFormat="1" ht="15.5" x14ac:dyDescent="0.35">
      <c r="A30" s="7" t="str">
        <f t="shared" si="5"/>
        <v>20___</v>
      </c>
      <c r="B30" s="145">
        <f t="shared" si="6"/>
        <v>0</v>
      </c>
      <c r="C30" s="147"/>
      <c r="D30" s="146">
        <f t="shared" si="8"/>
        <v>0</v>
      </c>
      <c r="E30" s="1" t="s">
        <v>0</v>
      </c>
      <c r="F30" s="136" t="s">
        <v>150</v>
      </c>
      <c r="G30" s="139" t="e">
        <f>VLOOKUP(B30,'1 Nährstoffe Entzug'!$A$5:$L$41,IF(F30="ja",9,IF(F30="nein",7,"x")),FALSE)</f>
        <v>#N/A</v>
      </c>
      <c r="H30" s="1" t="s">
        <v>0</v>
      </c>
      <c r="I30" s="139" t="e">
        <f>VLOOKUP(ROUND($M$4,0),'2 Fakt Mg K P'!$N$6:$U$45,IF(LEFT(B30,8)="Grünland",4,  IF($M$2=1,3,IF($M$2=2,4,IF($M$2=3,5,"")))),FALSE)</f>
        <v>#VALUE!</v>
      </c>
      <c r="J30" s="184" t="s">
        <v>174</v>
      </c>
      <c r="K30" s="170" t="e">
        <f t="shared" si="4"/>
        <v>#VALUE!</v>
      </c>
      <c r="L30" s="1" t="s">
        <v>0</v>
      </c>
      <c r="M30" s="230"/>
      <c r="N30" s="1" t="s">
        <v>1</v>
      </c>
      <c r="O30" s="180" t="e">
        <f t="shared" si="7"/>
        <v>#VALUE!</v>
      </c>
      <c r="P30" s="224"/>
      <c r="R30" s="172"/>
    </row>
    <row r="31" spans="1:18" s="142" customFormat="1" ht="15.5" x14ac:dyDescent="0.35">
      <c r="A31" s="7" t="str">
        <f t="shared" si="5"/>
        <v>20___</v>
      </c>
      <c r="B31" s="146">
        <f t="shared" si="6"/>
        <v>0</v>
      </c>
      <c r="C31" s="147"/>
      <c r="D31" s="146">
        <f t="shared" si="8"/>
        <v>0</v>
      </c>
      <c r="E31" s="1" t="s">
        <v>0</v>
      </c>
      <c r="F31" s="1" t="s">
        <v>151</v>
      </c>
      <c r="G31" s="139" t="e">
        <f>VLOOKUP(B31,'1 Nährstoffe Entzug'!$A$5:$L$41,IF(F31="ja",9,IF(F31="nein",7,"x")),FALSE)</f>
        <v>#N/A</v>
      </c>
      <c r="H31" s="1" t="s">
        <v>0</v>
      </c>
      <c r="I31" s="139" t="e">
        <f>VLOOKUP(ROUND($M$4,0),'2 Fakt Mg K P'!$N$6:$U$45,IF(LEFT(B31,8)="Grünland",4,  IF($M$2=1,3,IF($M$2=2,4,IF($M$2=3,5,"")))),FALSE)</f>
        <v>#VALUE!</v>
      </c>
      <c r="J31" s="184" t="s">
        <v>175</v>
      </c>
      <c r="K31" s="170" t="e">
        <f t="shared" si="4"/>
        <v>#VALUE!</v>
      </c>
      <c r="L31" s="1" t="s">
        <v>0</v>
      </c>
      <c r="M31" s="230"/>
      <c r="N31" s="1" t="s">
        <v>1</v>
      </c>
      <c r="O31" s="180" t="e">
        <f t="shared" si="7"/>
        <v>#VALUE!</v>
      </c>
      <c r="P31" s="224"/>
      <c r="R31" s="172"/>
    </row>
    <row r="32" spans="1:18" ht="16" thickBot="1" x14ac:dyDescent="0.4">
      <c r="A32" s="8" t="str">
        <f t="shared" si="5"/>
        <v>20___</v>
      </c>
      <c r="B32" s="148">
        <f t="shared" si="6"/>
        <v>0</v>
      </c>
      <c r="C32" s="148"/>
      <c r="D32" s="148">
        <f t="shared" si="8"/>
        <v>0</v>
      </c>
      <c r="E32" s="4" t="s">
        <v>0</v>
      </c>
      <c r="F32" s="4" t="s">
        <v>150</v>
      </c>
      <c r="G32" s="140" t="e">
        <f>VLOOKUP(B32,'1 Nährstoffe Entzug'!$A$5:$L$41,IF(F32="ja",9,IF(F32="nein",7,"x")),FALSE)</f>
        <v>#N/A</v>
      </c>
      <c r="H32" s="4" t="s">
        <v>0</v>
      </c>
      <c r="I32" s="140" t="e">
        <f>VLOOKUP(ROUND($M$4,0),'2 Fakt Mg K P'!$N$6:$U$45,IF(LEFT(B32,8)="Grünland",4,  IF($M$2=1,3,IF($M$2=2,4,IF($M$2=3,5,"")))),FALSE)</f>
        <v>#VALUE!</v>
      </c>
      <c r="J32" s="171" t="s">
        <v>176</v>
      </c>
      <c r="K32" s="171" t="e">
        <f t="shared" si="4"/>
        <v>#VALUE!</v>
      </c>
      <c r="L32" s="4" t="s">
        <v>0</v>
      </c>
      <c r="M32" s="231"/>
      <c r="N32" s="4" t="s">
        <v>1</v>
      </c>
      <c r="O32" s="181" t="e">
        <f t="shared" si="7"/>
        <v>#VALUE!</v>
      </c>
      <c r="P32" s="225"/>
    </row>
    <row r="33" spans="1:22" ht="9.75" customHeight="1" thickBot="1" x14ac:dyDescent="0.4">
      <c r="A33" s="2"/>
      <c r="E33"/>
      <c r="F33" s="135"/>
      <c r="G33"/>
      <c r="H33"/>
      <c r="I33" s="120"/>
      <c r="J33" s="185"/>
      <c r="K33" s="167"/>
      <c r="N33" s="165"/>
      <c r="O33" s="182"/>
      <c r="P33" s="165"/>
    </row>
    <row r="34" spans="1:22" ht="14.5" customHeight="1" thickBot="1" x14ac:dyDescent="0.4">
      <c r="A34" s="6" t="str">
        <f>A21</f>
        <v>20___</v>
      </c>
      <c r="B34" s="144">
        <f>B21</f>
        <v>0</v>
      </c>
      <c r="C34" s="144"/>
      <c r="D34" s="144">
        <f>D21</f>
        <v>0</v>
      </c>
      <c r="E34" s="3" t="s">
        <v>0</v>
      </c>
      <c r="F34" s="3" t="s">
        <v>151</v>
      </c>
      <c r="G34" s="137" t="e">
        <f>VLOOKUP(B34,'1 Nährstoffe Entzug'!$A$5:$L$41,IF(F34="ja",12,IF(F34="nein",10,"x")),FALSE)</f>
        <v>#N/A</v>
      </c>
      <c r="H34" s="3" t="s">
        <v>0</v>
      </c>
      <c r="I34" s="137" t="e">
        <f>VLOOKUP(ROUND($M$5,0),'2 Fakt Mg K P'!$N$6:$U$45,IF(LEFT(B34,8)="Grünland",7,  IF($M$2=1,6,IF($M$2=2,7,IF($M$2=3,8,"")))),FALSE)</f>
        <v>#VALUE!</v>
      </c>
      <c r="J34" s="168" t="s">
        <v>177</v>
      </c>
      <c r="K34" s="168" t="e">
        <f>I34*G34*D34/0.603</f>
        <v>#VALUE!</v>
      </c>
      <c r="L34" s="3" t="s">
        <v>0</v>
      </c>
      <c r="M34" s="229">
        <f>M8</f>
        <v>0</v>
      </c>
      <c r="N34" s="3" t="s">
        <v>1</v>
      </c>
      <c r="O34" s="179" t="e">
        <f>K34*$M$34</f>
        <v>#VALUE!</v>
      </c>
      <c r="P34" s="223" t="s">
        <v>207</v>
      </c>
      <c r="Q34" s="166"/>
      <c r="R34" s="141"/>
    </row>
    <row r="35" spans="1:22" ht="16" thickBot="1" x14ac:dyDescent="0.4">
      <c r="A35" s="7" t="str">
        <f t="shared" ref="A35:A45" si="9">A22</f>
        <v>20___</v>
      </c>
      <c r="B35" s="145">
        <f t="shared" ref="B35:B45" si="10">B22</f>
        <v>0</v>
      </c>
      <c r="C35" s="145"/>
      <c r="D35" s="145">
        <f t="shared" ref="D35:D45" si="11">D22</f>
        <v>0</v>
      </c>
      <c r="E35" s="1" t="s">
        <v>0</v>
      </c>
      <c r="F35" s="136" t="s">
        <v>150</v>
      </c>
      <c r="G35" s="138" t="e">
        <f>VLOOKUP(B35,'1 Nährstoffe Entzug'!$A$5:$L$41,IF(F35="ja",12,IF(F35="nein",10,"x")),FALSE)</f>
        <v>#N/A</v>
      </c>
      <c r="H35" s="1" t="s">
        <v>0</v>
      </c>
      <c r="I35" s="138" t="e">
        <f>VLOOKUP(ROUND($M$5,0),'2 Fakt Mg K P'!$N$6:$U$45,IF(LEFT(B35,8)="Grünland",7,  IF($M$2=1,6,IF($M$2=2,7,IF($M$2=3,8,"")))),FALSE)</f>
        <v>#VALUE!</v>
      </c>
      <c r="J35" s="169" t="s">
        <v>178</v>
      </c>
      <c r="K35" s="168" t="e">
        <f t="shared" ref="K35:K45" si="12">I35*G35*D35/0.603</f>
        <v>#VALUE!</v>
      </c>
      <c r="L35" s="1" t="s">
        <v>0</v>
      </c>
      <c r="M35" s="230"/>
      <c r="N35" s="1" t="s">
        <v>1</v>
      </c>
      <c r="O35" s="180" t="e">
        <f t="shared" ref="O35:O45" si="13">K35*$M$34</f>
        <v>#VALUE!</v>
      </c>
      <c r="P35" s="224"/>
      <c r="Q35" s="166"/>
      <c r="R35" s="141"/>
    </row>
    <row r="36" spans="1:22" ht="16" thickBot="1" x14ac:dyDescent="0.4">
      <c r="A36" s="7" t="str">
        <f t="shared" si="9"/>
        <v>20___</v>
      </c>
      <c r="B36" s="146">
        <f t="shared" si="10"/>
        <v>0</v>
      </c>
      <c r="C36" s="146"/>
      <c r="D36" s="146">
        <f t="shared" si="11"/>
        <v>0</v>
      </c>
      <c r="E36" s="1" t="s">
        <v>0</v>
      </c>
      <c r="F36" s="1" t="s">
        <v>151</v>
      </c>
      <c r="G36" s="139" t="e">
        <f>VLOOKUP(B36,'1 Nährstoffe Entzug'!$A$5:$L$41,IF(F36="ja",12,IF(F36="nein",10,"x")),FALSE)</f>
        <v>#N/A</v>
      </c>
      <c r="H36" s="1" t="s">
        <v>0</v>
      </c>
      <c r="I36" s="139" t="e">
        <f>VLOOKUP(ROUND($M$5,0),'2 Fakt Mg K P'!$N$6:$U$45,IF(LEFT(B36,8)="Grünland",7,  IF($M$2=1,6,IF($M$2=2,7,IF($M$2=3,8,"")))),FALSE)</f>
        <v>#VALUE!</v>
      </c>
      <c r="J36" s="169" t="s">
        <v>179</v>
      </c>
      <c r="K36" s="168" t="e">
        <f t="shared" si="12"/>
        <v>#VALUE!</v>
      </c>
      <c r="L36" s="1" t="s">
        <v>0</v>
      </c>
      <c r="M36" s="230"/>
      <c r="N36" s="1" t="s">
        <v>1</v>
      </c>
      <c r="O36" s="180" t="e">
        <f t="shared" si="13"/>
        <v>#VALUE!</v>
      </c>
      <c r="P36" s="224"/>
      <c r="Q36" s="134"/>
      <c r="R36" s="141"/>
    </row>
    <row r="37" spans="1:22" ht="16" thickBot="1" x14ac:dyDescent="0.4">
      <c r="A37" s="7" t="str">
        <f t="shared" si="9"/>
        <v>20___</v>
      </c>
      <c r="B37" s="145">
        <f t="shared" si="10"/>
        <v>0</v>
      </c>
      <c r="C37" s="146"/>
      <c r="D37" s="146">
        <f t="shared" si="11"/>
        <v>0</v>
      </c>
      <c r="E37" s="1" t="s">
        <v>0</v>
      </c>
      <c r="F37" s="136" t="s">
        <v>150</v>
      </c>
      <c r="G37" s="139" t="e">
        <f>VLOOKUP(B37,'1 Nährstoffe Entzug'!$A$5:$L$41,IF(F37="ja",12,IF(F37="nein",10,"x")),FALSE)</f>
        <v>#N/A</v>
      </c>
      <c r="H37" s="1" t="s">
        <v>0</v>
      </c>
      <c r="I37" s="139" t="e">
        <f>VLOOKUP(ROUND($M$5,0),'2 Fakt Mg K P'!$N$6:$U$45,IF(LEFT(B37,8)="Grünland",7,  IF($M$2=1,6,IF($M$2=2,7,IF($M$2=3,8,"")))),FALSE)</f>
        <v>#VALUE!</v>
      </c>
      <c r="J37" s="169" t="s">
        <v>180</v>
      </c>
      <c r="K37" s="168" t="e">
        <f t="shared" si="12"/>
        <v>#VALUE!</v>
      </c>
      <c r="L37" s="1" t="s">
        <v>0</v>
      </c>
      <c r="M37" s="230"/>
      <c r="N37" s="1" t="s">
        <v>1</v>
      </c>
      <c r="O37" s="180" t="e">
        <f t="shared" si="13"/>
        <v>#VALUE!</v>
      </c>
      <c r="P37" s="224"/>
      <c r="Q37" s="134"/>
      <c r="R37" s="141"/>
    </row>
    <row r="38" spans="1:22" ht="16" thickBot="1" x14ac:dyDescent="0.4">
      <c r="A38" s="7" t="str">
        <f t="shared" si="9"/>
        <v>20___</v>
      </c>
      <c r="B38" s="146">
        <f t="shared" si="10"/>
        <v>0</v>
      </c>
      <c r="C38" s="146"/>
      <c r="D38" s="146">
        <f t="shared" si="11"/>
        <v>0</v>
      </c>
      <c r="E38" s="1" t="s">
        <v>0</v>
      </c>
      <c r="F38" s="1" t="s">
        <v>151</v>
      </c>
      <c r="G38" s="139" t="e">
        <f>VLOOKUP(B38,'1 Nährstoffe Entzug'!$A$5:$L$41,IF(F38="ja",12,IF(F38="nein",10,"x")),FALSE)</f>
        <v>#N/A</v>
      </c>
      <c r="H38" s="1" t="s">
        <v>0</v>
      </c>
      <c r="I38" s="139" t="e">
        <f>VLOOKUP(ROUND($M$5,0),'2 Fakt Mg K P'!$N$6:$U$45,IF(LEFT(B38,8)="Grünland",7,  IF($M$2=1,6,IF($M$2=2,7,IF($M$2=3,8,"")))),FALSE)</f>
        <v>#VALUE!</v>
      </c>
      <c r="J38" s="169" t="s">
        <v>181</v>
      </c>
      <c r="K38" s="168" t="e">
        <f t="shared" si="12"/>
        <v>#VALUE!</v>
      </c>
      <c r="L38" s="1" t="s">
        <v>0</v>
      </c>
      <c r="M38" s="230"/>
      <c r="N38" s="1" t="s">
        <v>1</v>
      </c>
      <c r="O38" s="180" t="e">
        <f t="shared" si="13"/>
        <v>#VALUE!</v>
      </c>
      <c r="P38" s="224"/>
      <c r="Q38" s="134"/>
      <c r="R38" s="141"/>
    </row>
    <row r="39" spans="1:22" ht="16" thickBot="1" x14ac:dyDescent="0.4">
      <c r="A39" s="7" t="str">
        <f t="shared" si="9"/>
        <v>20___</v>
      </c>
      <c r="B39" s="145">
        <f t="shared" si="10"/>
        <v>0</v>
      </c>
      <c r="C39" s="146"/>
      <c r="D39" s="146">
        <f t="shared" si="11"/>
        <v>0</v>
      </c>
      <c r="E39" s="1" t="s">
        <v>0</v>
      </c>
      <c r="F39" s="136" t="s">
        <v>150</v>
      </c>
      <c r="G39" s="139" t="e">
        <f>VLOOKUP(B39,'1 Nährstoffe Entzug'!$A$5:$L$41,IF(F39="ja",12,IF(F39="nein",10,"x")),FALSE)</f>
        <v>#N/A</v>
      </c>
      <c r="H39" s="1" t="s">
        <v>0</v>
      </c>
      <c r="I39" s="139" t="e">
        <f>VLOOKUP(ROUND($M$5,0),'2 Fakt Mg K P'!$N$6:$U$45,IF(LEFT(B39,8)="Grünland",7,  IF($M$2=1,6,IF($M$2=2,7,IF($M$2=3,8,"")))),FALSE)</f>
        <v>#VALUE!</v>
      </c>
      <c r="J39" s="169" t="s">
        <v>182</v>
      </c>
      <c r="K39" s="168" t="e">
        <f t="shared" si="12"/>
        <v>#VALUE!</v>
      </c>
      <c r="L39" s="1" t="s">
        <v>0</v>
      </c>
      <c r="M39" s="230"/>
      <c r="N39" s="1" t="s">
        <v>1</v>
      </c>
      <c r="O39" s="180" t="e">
        <f t="shared" si="13"/>
        <v>#VALUE!</v>
      </c>
      <c r="P39" s="224"/>
      <c r="Q39" s="134"/>
      <c r="R39" s="141"/>
      <c r="S39" s="141"/>
      <c r="T39" s="134"/>
    </row>
    <row r="40" spans="1:22" ht="16" thickBot="1" x14ac:dyDescent="0.4">
      <c r="A40" s="7" t="str">
        <f t="shared" si="9"/>
        <v>20___</v>
      </c>
      <c r="B40" s="146">
        <f t="shared" si="10"/>
        <v>0</v>
      </c>
      <c r="C40" s="146"/>
      <c r="D40" s="146">
        <f t="shared" si="11"/>
        <v>0</v>
      </c>
      <c r="E40" s="1" t="s">
        <v>0</v>
      </c>
      <c r="F40" s="1" t="s">
        <v>151</v>
      </c>
      <c r="G40" s="139" t="e">
        <f>VLOOKUP(B40,'1 Nährstoffe Entzug'!$A$5:$L$41,IF(F40="ja",12,IF(F40="nein",10,"x")),FALSE)</f>
        <v>#N/A</v>
      </c>
      <c r="H40" s="1" t="s">
        <v>0</v>
      </c>
      <c r="I40" s="139" t="e">
        <f>VLOOKUP(ROUND($M$5,0),'2 Fakt Mg K P'!$N$6:$U$45,IF(LEFT(B40,8)="Grünland",7,  IF($M$2=1,6,IF($M$2=2,7,IF($M$2=3,8,"")))),FALSE)</f>
        <v>#VALUE!</v>
      </c>
      <c r="J40" s="170" t="s">
        <v>183</v>
      </c>
      <c r="K40" s="168" t="e">
        <f t="shared" si="12"/>
        <v>#VALUE!</v>
      </c>
      <c r="L40" s="1" t="s">
        <v>0</v>
      </c>
      <c r="M40" s="230"/>
      <c r="N40" s="1" t="s">
        <v>1</v>
      </c>
      <c r="O40" s="180" t="e">
        <f t="shared" si="13"/>
        <v>#VALUE!</v>
      </c>
      <c r="P40" s="224"/>
    </row>
    <row r="41" spans="1:22" s="142" customFormat="1" ht="16" thickBot="1" x14ac:dyDescent="0.4">
      <c r="A41" s="7" t="str">
        <f t="shared" si="9"/>
        <v>20___</v>
      </c>
      <c r="B41" s="145">
        <f t="shared" si="10"/>
        <v>0</v>
      </c>
      <c r="C41" s="147"/>
      <c r="D41" s="146">
        <f t="shared" si="11"/>
        <v>0</v>
      </c>
      <c r="E41" s="1" t="s">
        <v>0</v>
      </c>
      <c r="F41" s="136" t="s">
        <v>150</v>
      </c>
      <c r="G41" s="139" t="e">
        <f>VLOOKUP(B41,'1 Nährstoffe Entzug'!$A$5:$L$41,IF(F41="ja",12,IF(F41="nein",10,"x")),FALSE)</f>
        <v>#N/A</v>
      </c>
      <c r="H41" s="1" t="s">
        <v>0</v>
      </c>
      <c r="I41" s="139" t="e">
        <f>VLOOKUP(ROUND($M$5,0),'2 Fakt Mg K P'!$N$6:$U$45,IF(LEFT(B41,8)="Grünland",7,  IF($M$2=1,6,IF($M$2=2,7,IF($M$2=3,8,"")))),FALSE)</f>
        <v>#VALUE!</v>
      </c>
      <c r="J41" s="184" t="s">
        <v>184</v>
      </c>
      <c r="K41" s="168" t="e">
        <f t="shared" si="12"/>
        <v>#VALUE!</v>
      </c>
      <c r="L41" s="1" t="s">
        <v>0</v>
      </c>
      <c r="M41" s="230"/>
      <c r="N41" s="1" t="s">
        <v>1</v>
      </c>
      <c r="O41" s="180" t="e">
        <f t="shared" si="13"/>
        <v>#VALUE!</v>
      </c>
      <c r="P41" s="224"/>
    </row>
    <row r="42" spans="1:22" s="142" customFormat="1" ht="16" thickBot="1" x14ac:dyDescent="0.4">
      <c r="A42" s="7" t="str">
        <f t="shared" si="9"/>
        <v>20___</v>
      </c>
      <c r="B42" s="146">
        <f t="shared" si="10"/>
        <v>0</v>
      </c>
      <c r="C42" s="147"/>
      <c r="D42" s="146">
        <f t="shared" si="11"/>
        <v>0</v>
      </c>
      <c r="E42" s="1" t="s">
        <v>0</v>
      </c>
      <c r="F42" s="1" t="s">
        <v>151</v>
      </c>
      <c r="G42" s="139" t="e">
        <f>VLOOKUP(B42,'1 Nährstoffe Entzug'!$A$5:$L$41,IF(F42="ja",12,IF(F42="nein",10,"x")),FALSE)</f>
        <v>#N/A</v>
      </c>
      <c r="H42" s="1" t="s">
        <v>0</v>
      </c>
      <c r="I42" s="139" t="e">
        <f>VLOOKUP(ROUND($M$5,0),'2 Fakt Mg K P'!$N$6:$U$45,IF(LEFT(B42,8)="Grünland",7,  IF($M$2=1,6,IF($M$2=2,7,IF($M$2=3,8,"")))),FALSE)</f>
        <v>#VALUE!</v>
      </c>
      <c r="J42" s="184" t="s">
        <v>185</v>
      </c>
      <c r="K42" s="168" t="e">
        <f t="shared" si="12"/>
        <v>#VALUE!</v>
      </c>
      <c r="L42" s="1" t="s">
        <v>0</v>
      </c>
      <c r="M42" s="230"/>
      <c r="N42" s="1" t="s">
        <v>1</v>
      </c>
      <c r="O42" s="180" t="e">
        <f t="shared" si="13"/>
        <v>#VALUE!</v>
      </c>
      <c r="P42" s="224"/>
      <c r="V42" s="152"/>
    </row>
    <row r="43" spans="1:22" s="142" customFormat="1" ht="16" thickBot="1" x14ac:dyDescent="0.4">
      <c r="A43" s="7" t="str">
        <f t="shared" si="9"/>
        <v>20___</v>
      </c>
      <c r="B43" s="145">
        <f t="shared" si="10"/>
        <v>0</v>
      </c>
      <c r="C43" s="147"/>
      <c r="D43" s="146">
        <f t="shared" si="11"/>
        <v>0</v>
      </c>
      <c r="E43" s="1" t="s">
        <v>0</v>
      </c>
      <c r="F43" s="136" t="s">
        <v>150</v>
      </c>
      <c r="G43" s="139" t="e">
        <f>VLOOKUP(B43,'1 Nährstoffe Entzug'!$A$5:$L$41,IF(F43="ja",12,IF(F43="nein",10,"x")),FALSE)</f>
        <v>#N/A</v>
      </c>
      <c r="H43" s="1" t="s">
        <v>0</v>
      </c>
      <c r="I43" s="139" t="e">
        <f>VLOOKUP(ROUND($M$5,0),'2 Fakt Mg K P'!$N$6:$U$45,IF(LEFT(B43,8)="Grünland",7,  IF($M$2=1,6,IF($M$2=2,7,IF($M$2=3,8,"")))),FALSE)</f>
        <v>#VALUE!</v>
      </c>
      <c r="J43" s="184" t="s">
        <v>186</v>
      </c>
      <c r="K43" s="168" t="e">
        <f t="shared" si="12"/>
        <v>#VALUE!</v>
      </c>
      <c r="L43" s="1" t="s">
        <v>0</v>
      </c>
      <c r="M43" s="230"/>
      <c r="N43" s="1" t="s">
        <v>1</v>
      </c>
      <c r="O43" s="180" t="e">
        <f t="shared" si="13"/>
        <v>#VALUE!</v>
      </c>
      <c r="P43" s="224"/>
      <c r="V43" s="152"/>
    </row>
    <row r="44" spans="1:22" s="142" customFormat="1" ht="16" thickBot="1" x14ac:dyDescent="0.4">
      <c r="A44" s="7" t="str">
        <f t="shared" si="9"/>
        <v>20___</v>
      </c>
      <c r="B44" s="146">
        <f t="shared" si="10"/>
        <v>0</v>
      </c>
      <c r="C44" s="147"/>
      <c r="D44" s="146">
        <f t="shared" si="11"/>
        <v>0</v>
      </c>
      <c r="E44" s="1" t="s">
        <v>0</v>
      </c>
      <c r="F44" s="1" t="s">
        <v>151</v>
      </c>
      <c r="G44" s="139" t="e">
        <f>VLOOKUP(B44,'1 Nährstoffe Entzug'!$A$5:$L$41,IF(F44="ja",12,IF(F44="nein",10,"x")),FALSE)</f>
        <v>#N/A</v>
      </c>
      <c r="H44" s="1" t="s">
        <v>0</v>
      </c>
      <c r="I44" s="139" t="e">
        <f>VLOOKUP(ROUND($M$5,0),'2 Fakt Mg K P'!$N$6:$U$45,IF(LEFT(B44,8)="Grünland",7,  IF($M$2=1,6,IF($M$2=2,7,IF($M$2=3,8,"")))),FALSE)</f>
        <v>#VALUE!</v>
      </c>
      <c r="J44" s="184" t="s">
        <v>187</v>
      </c>
      <c r="K44" s="168" t="e">
        <f t="shared" si="12"/>
        <v>#VALUE!</v>
      </c>
      <c r="L44" s="1" t="s">
        <v>0</v>
      </c>
      <c r="M44" s="230"/>
      <c r="N44" s="1" t="s">
        <v>1</v>
      </c>
      <c r="O44" s="180" t="e">
        <f t="shared" si="13"/>
        <v>#VALUE!</v>
      </c>
      <c r="P44" s="224"/>
      <c r="V44" s="152"/>
    </row>
    <row r="45" spans="1:22" ht="16" thickBot="1" x14ac:dyDescent="0.4">
      <c r="A45" s="8" t="str">
        <f t="shared" si="9"/>
        <v>20___</v>
      </c>
      <c r="B45" s="148">
        <f t="shared" si="10"/>
        <v>0</v>
      </c>
      <c r="C45" s="148"/>
      <c r="D45" s="148">
        <f t="shared" si="11"/>
        <v>0</v>
      </c>
      <c r="E45" s="4" t="s">
        <v>0</v>
      </c>
      <c r="F45" s="4" t="s">
        <v>150</v>
      </c>
      <c r="G45" s="140" t="e">
        <f>VLOOKUP(B45,'1 Nährstoffe Entzug'!$A$5:$L$41,IF(F45="ja",12,IF(F45="nein",10,"x")),FALSE)</f>
        <v>#N/A</v>
      </c>
      <c r="H45" s="4" t="s">
        <v>0</v>
      </c>
      <c r="I45" s="140" t="e">
        <f>VLOOKUP(ROUND($M$5,0),'2 Fakt Mg K P'!$N$6:$U$45,IF(LEFT(B45,8)="Grünland",7,  IF($M$2=1,6,IF($M$2=2,7,IF($M$2=3,8,"")))),FALSE)</f>
        <v>#VALUE!</v>
      </c>
      <c r="J45" s="171" t="s">
        <v>188</v>
      </c>
      <c r="K45" s="215" t="e">
        <f t="shared" si="12"/>
        <v>#VALUE!</v>
      </c>
      <c r="L45" s="4" t="s">
        <v>0</v>
      </c>
      <c r="M45" s="231"/>
      <c r="N45" s="4" t="s">
        <v>1</v>
      </c>
      <c r="O45" s="181" t="e">
        <f t="shared" si="13"/>
        <v>#VALUE!</v>
      </c>
      <c r="P45" s="225"/>
      <c r="V45" s="152"/>
    </row>
    <row r="46" spans="1:22" s="165" customFormat="1" x14ac:dyDescent="0.45">
      <c r="B46" s="149"/>
      <c r="C46" s="149"/>
      <c r="D46" s="149"/>
      <c r="E46" s="149"/>
      <c r="F46" s="149"/>
      <c r="G46" s="149"/>
      <c r="H46" s="149"/>
      <c r="I46" s="175"/>
      <c r="J46" s="183"/>
      <c r="K46" s="176"/>
      <c r="N46" s="149"/>
      <c r="O46" s="178"/>
      <c r="P46" s="149"/>
    </row>
    <row r="47" spans="1:22" s="165" customFormat="1" x14ac:dyDescent="0.45">
      <c r="A47" s="5"/>
      <c r="B47" s="198"/>
      <c r="C47" s="198"/>
      <c r="D47" s="198"/>
      <c r="E47" s="198"/>
      <c r="F47" s="198"/>
      <c r="G47" s="198"/>
      <c r="H47" s="198"/>
      <c r="I47" s="198"/>
      <c r="J47" s="198"/>
      <c r="K47" s="198"/>
      <c r="O47" s="178"/>
    </row>
    <row r="48" spans="1:22" s="165" customFormat="1" x14ac:dyDescent="0.45">
      <c r="B48" s="149"/>
      <c r="C48" s="149"/>
      <c r="D48" s="149"/>
      <c r="E48" s="149"/>
      <c r="F48" s="149"/>
      <c r="G48" s="149"/>
      <c r="H48" s="149"/>
      <c r="I48" s="175"/>
      <c r="J48" s="183"/>
      <c r="K48" s="176"/>
      <c r="N48" s="149"/>
      <c r="O48" s="178"/>
      <c r="P48" s="149"/>
    </row>
    <row r="49" spans="1:16" s="165" customFormat="1" x14ac:dyDescent="0.45">
      <c r="A49" s="5"/>
      <c r="B49" s="199"/>
      <c r="C49" s="199"/>
      <c r="D49" s="199"/>
      <c r="E49" s="199"/>
      <c r="F49" s="199"/>
      <c r="G49" s="199"/>
      <c r="H49" s="199"/>
      <c r="I49" s="199"/>
      <c r="J49" s="199"/>
      <c r="K49" s="199"/>
      <c r="O49" s="178"/>
    </row>
    <row r="50" spans="1:16" s="165" customFormat="1" x14ac:dyDescent="0.45">
      <c r="B50" s="198"/>
      <c r="C50" s="198"/>
      <c r="D50" s="198"/>
      <c r="E50" s="198"/>
      <c r="F50" s="198"/>
      <c r="G50" s="198"/>
      <c r="H50" s="198"/>
      <c r="I50" s="198"/>
      <c r="J50" s="198"/>
      <c r="K50" s="198"/>
      <c r="O50" s="178"/>
    </row>
    <row r="51" spans="1:16" s="165" customFormat="1" x14ac:dyDescent="0.45">
      <c r="B51" s="149"/>
      <c r="C51" s="149"/>
      <c r="D51" s="149"/>
      <c r="E51" s="149"/>
      <c r="F51" s="149"/>
      <c r="G51" s="149"/>
      <c r="H51" s="149"/>
      <c r="I51" s="175"/>
      <c r="J51" s="183"/>
      <c r="K51" s="176"/>
      <c r="N51" s="149"/>
      <c r="O51" s="178"/>
      <c r="P51" s="149"/>
    </row>
    <row r="52" spans="1:16" s="165" customFormat="1" x14ac:dyDescent="0.45">
      <c r="B52" s="149"/>
      <c r="C52" s="149"/>
      <c r="D52" s="149"/>
      <c r="E52" s="149"/>
      <c r="F52" s="149"/>
      <c r="G52" s="149"/>
      <c r="H52" s="149"/>
      <c r="I52" s="175"/>
      <c r="J52" s="183"/>
      <c r="K52" s="176"/>
      <c r="N52" s="149"/>
      <c r="O52" s="178"/>
      <c r="P52" s="149"/>
    </row>
    <row r="53" spans="1:16" s="165" customFormat="1" x14ac:dyDescent="0.45">
      <c r="B53" s="149"/>
      <c r="C53" s="149"/>
      <c r="D53" s="149"/>
      <c r="E53" s="149"/>
      <c r="F53" s="149"/>
      <c r="G53" s="149"/>
      <c r="H53" s="149"/>
      <c r="I53" s="175"/>
      <c r="J53" s="183"/>
      <c r="K53" s="176"/>
      <c r="N53" s="149"/>
      <c r="O53" s="178"/>
      <c r="P53" s="149"/>
    </row>
    <row r="54" spans="1:16" s="165" customFormat="1" x14ac:dyDescent="0.45">
      <c r="A54" s="5"/>
      <c r="B54" s="199"/>
      <c r="C54" s="199"/>
      <c r="D54" s="199"/>
      <c r="E54" s="199"/>
      <c r="F54" s="199"/>
      <c r="G54" s="199"/>
      <c r="H54" s="199"/>
      <c r="I54" s="199"/>
      <c r="J54" s="199"/>
      <c r="K54" s="199"/>
      <c r="O54" s="178"/>
    </row>
    <row r="55" spans="1:16" s="165" customFormat="1" x14ac:dyDescent="0.45">
      <c r="B55" s="149"/>
      <c r="C55" s="149"/>
      <c r="D55" s="149"/>
      <c r="E55" s="149"/>
      <c r="F55" s="149"/>
      <c r="G55" s="149"/>
      <c r="H55" s="149"/>
      <c r="I55" s="175"/>
      <c r="J55" s="183"/>
      <c r="K55" s="176"/>
      <c r="N55" s="149"/>
      <c r="O55" s="178"/>
      <c r="P55" s="149"/>
    </row>
    <row r="56" spans="1:16" s="165" customFormat="1" x14ac:dyDescent="0.45">
      <c r="B56" s="199"/>
      <c r="C56" s="199"/>
      <c r="D56" s="199"/>
      <c r="E56" s="199"/>
      <c r="F56" s="199"/>
      <c r="G56" s="199"/>
      <c r="H56" s="199"/>
      <c r="I56" s="199"/>
      <c r="J56" s="199"/>
      <c r="K56" s="199"/>
      <c r="O56" s="178"/>
    </row>
    <row r="57" spans="1:16" s="165" customFormat="1" x14ac:dyDescent="0.45">
      <c r="B57" s="149"/>
      <c r="C57" s="149"/>
      <c r="D57" s="149"/>
      <c r="E57" s="149"/>
      <c r="F57" s="149"/>
      <c r="G57" s="149"/>
      <c r="H57" s="149"/>
      <c r="I57" s="175"/>
      <c r="J57" s="183"/>
      <c r="K57" s="176"/>
      <c r="N57" s="149"/>
      <c r="O57" s="178"/>
      <c r="P57" s="149"/>
    </row>
    <row r="58" spans="1:16" s="165" customFormat="1" x14ac:dyDescent="0.45">
      <c r="B58" s="149"/>
      <c r="C58" s="149"/>
      <c r="D58" s="149"/>
      <c r="E58" s="149"/>
      <c r="F58" s="149"/>
      <c r="G58" s="149"/>
      <c r="H58" s="149"/>
      <c r="I58" s="175"/>
      <c r="J58" s="183"/>
      <c r="K58" s="176"/>
      <c r="N58" s="149"/>
      <c r="O58" s="178"/>
      <c r="P58" s="149"/>
    </row>
    <row r="59" spans="1:16" s="165" customFormat="1" x14ac:dyDescent="0.45">
      <c r="B59" s="149"/>
      <c r="C59" s="149"/>
      <c r="D59" s="149"/>
      <c r="E59" s="149"/>
      <c r="F59" s="149"/>
      <c r="G59" s="149"/>
      <c r="H59" s="149"/>
      <c r="I59" s="175"/>
      <c r="J59" s="183"/>
      <c r="K59" s="176"/>
      <c r="N59" s="149"/>
      <c r="O59" s="178"/>
      <c r="P59" s="149"/>
    </row>
  </sheetData>
  <sheetProtection algorithmName="SHA-512" hashValue="m8zMzA/zL2GIVGnZEqvLdpKR7Iys7SKA/E9s3c76XdTcVdJE3W2aXZUog1iSouNwjKe3pzjd1+3/bEClU2j+Rg==" saltValue="qjPgCD4MqLx09i6XbWP5yA==" spinCount="100000" sheet="1" objects="1" scenarios="1"/>
  <mergeCells count="16">
    <mergeCell ref="A1:M1"/>
    <mergeCell ref="D2:G5"/>
    <mergeCell ref="P8:P19"/>
    <mergeCell ref="P21:P32"/>
    <mergeCell ref="P34:P45"/>
    <mergeCell ref="M8:M19"/>
    <mergeCell ref="M21:M32"/>
    <mergeCell ref="M34:M45"/>
    <mergeCell ref="A2:B2"/>
    <mergeCell ref="A4:B4"/>
    <mergeCell ref="A5:B5"/>
    <mergeCell ref="A3:B3"/>
    <mergeCell ref="H2:L2"/>
    <mergeCell ref="H3:L3"/>
    <mergeCell ref="H4:L4"/>
    <mergeCell ref="H5:L5"/>
  </mergeCells>
  <dataValidations count="1">
    <dataValidation type="list" allowBlank="1" showInputMessage="1" showErrorMessage="1" sqref="M2">
      <formula1>$R$2:$R$4</formula1>
    </dataValidation>
  </dataValidations>
  <pageMargins left="0.25" right="0.25" top="0.28000000000000003" bottom="0.3" header="0.3" footer="0.3"/>
  <pageSetup paperSize="9" scale="8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Fruchtarten'!$A$1:$A$28</xm:f>
          </x14:formula1>
          <xm:sqref>B8 B18 B16 B14 B12 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zoomScale="68" zoomScaleNormal="68" workbookViewId="0">
      <pane xSplit="1" ySplit="4" topLeftCell="B5" activePane="bottomRight" state="frozen"/>
      <selection activeCell="E41" sqref="E41"/>
      <selection pane="topRight" activeCell="E41" sqref="E41"/>
      <selection pane="bottomLeft" activeCell="E41" sqref="E41"/>
      <selection pane="bottomRight" activeCell="E41" sqref="E41"/>
    </sheetView>
  </sheetViews>
  <sheetFormatPr baseColWidth="10" defaultRowHeight="14.5" x14ac:dyDescent="0.35"/>
  <cols>
    <col min="1" max="1" width="30.7265625" customWidth="1"/>
    <col min="2" max="2" width="4.7265625" customWidth="1"/>
  </cols>
  <sheetData>
    <row r="1" spans="1:12" ht="15" thickBot="1" x14ac:dyDescent="0.4">
      <c r="A1" t="s">
        <v>140</v>
      </c>
      <c r="D1" s="237" t="s">
        <v>88</v>
      </c>
      <c r="E1" s="238"/>
      <c r="F1" s="239"/>
      <c r="G1" s="240" t="s">
        <v>58</v>
      </c>
      <c r="H1" s="241"/>
      <c r="I1" s="241"/>
      <c r="J1" s="241"/>
      <c r="K1" s="241"/>
      <c r="L1" s="241"/>
    </row>
    <row r="2" spans="1:12" ht="15" thickBot="1" x14ac:dyDescent="0.4">
      <c r="A2" s="27">
        <v>1</v>
      </c>
      <c r="B2" s="28">
        <v>2</v>
      </c>
      <c r="C2" s="29">
        <v>3</v>
      </c>
      <c r="D2" s="45">
        <v>4</v>
      </c>
      <c r="E2" s="46">
        <v>5</v>
      </c>
      <c r="F2" s="47">
        <v>6</v>
      </c>
      <c r="G2" s="34">
        <v>7</v>
      </c>
      <c r="H2" s="35">
        <v>8</v>
      </c>
      <c r="I2" s="62">
        <v>9</v>
      </c>
      <c r="J2" s="63">
        <v>10</v>
      </c>
      <c r="K2" s="35">
        <v>11</v>
      </c>
      <c r="L2" s="62">
        <v>12</v>
      </c>
    </row>
    <row r="3" spans="1:12" ht="33.5" thickBot="1" x14ac:dyDescent="0.4">
      <c r="A3" s="24" t="s">
        <v>11</v>
      </c>
      <c r="B3" s="25" t="s">
        <v>6</v>
      </c>
      <c r="C3" s="26" t="s">
        <v>10</v>
      </c>
      <c r="D3" s="48" t="s">
        <v>4</v>
      </c>
      <c r="E3" s="49" t="s">
        <v>4</v>
      </c>
      <c r="F3" s="50" t="s">
        <v>121</v>
      </c>
      <c r="G3" s="64" t="s">
        <v>3</v>
      </c>
      <c r="H3" s="65" t="s">
        <v>3</v>
      </c>
      <c r="I3" s="66" t="s">
        <v>122</v>
      </c>
      <c r="J3" s="67" t="s">
        <v>136</v>
      </c>
      <c r="K3" s="37" t="s">
        <v>136</v>
      </c>
      <c r="L3" s="68" t="s">
        <v>136</v>
      </c>
    </row>
    <row r="4" spans="1:12" ht="31.5" thickBot="1" x14ac:dyDescent="0.4">
      <c r="A4" s="9" t="s">
        <v>7</v>
      </c>
      <c r="B4" s="18" t="s">
        <v>6</v>
      </c>
      <c r="C4" s="17" t="s">
        <v>5</v>
      </c>
      <c r="D4" s="51" t="s">
        <v>9</v>
      </c>
      <c r="E4" s="52" t="s">
        <v>8</v>
      </c>
      <c r="F4" s="53" t="s">
        <v>73</v>
      </c>
      <c r="G4" s="38" t="s">
        <v>9</v>
      </c>
      <c r="H4" s="39" t="s">
        <v>8</v>
      </c>
      <c r="I4" s="69" t="s">
        <v>73</v>
      </c>
      <c r="J4" s="70" t="s">
        <v>9</v>
      </c>
      <c r="K4" s="39" t="s">
        <v>8</v>
      </c>
      <c r="L4" s="69" t="s">
        <v>73</v>
      </c>
    </row>
    <row r="5" spans="1:12" ht="15.5" x14ac:dyDescent="0.35">
      <c r="A5" s="16" t="s">
        <v>94</v>
      </c>
      <c r="B5" s="13">
        <v>1</v>
      </c>
      <c r="C5" s="15">
        <v>0.8</v>
      </c>
      <c r="D5" s="54">
        <v>0.8</v>
      </c>
      <c r="E5" s="55">
        <v>0.3</v>
      </c>
      <c r="F5" s="56">
        <f>D5+$C5*E5</f>
        <v>1.04</v>
      </c>
      <c r="G5" s="40">
        <v>0.6</v>
      </c>
      <c r="H5" s="71">
        <v>1.4</v>
      </c>
      <c r="I5" s="41">
        <f>G5+$C5*H5</f>
        <v>1.7199999999999998</v>
      </c>
      <c r="J5" s="72">
        <v>0.12</v>
      </c>
      <c r="K5" s="71">
        <v>0.12</v>
      </c>
      <c r="L5" s="41">
        <f>J5+$C5*K5</f>
        <v>0.216</v>
      </c>
    </row>
    <row r="6" spans="1:12" ht="15.5" x14ac:dyDescent="0.35">
      <c r="A6" s="14" t="s">
        <v>149</v>
      </c>
      <c r="B6" s="13">
        <v>2</v>
      </c>
      <c r="C6" s="12">
        <v>0.7</v>
      </c>
      <c r="D6" s="57">
        <v>0.8</v>
      </c>
      <c r="E6" s="58">
        <v>0.3</v>
      </c>
      <c r="F6" s="59">
        <f t="shared" ref="F6:F29" si="0">D6+$C6*E6</f>
        <v>1.01</v>
      </c>
      <c r="G6" s="42">
        <v>0.6</v>
      </c>
      <c r="H6" s="73">
        <v>1.4</v>
      </c>
      <c r="I6" s="43">
        <f t="shared" ref="I6:I29" si="1">G6+$C6*H6</f>
        <v>1.5799999999999998</v>
      </c>
      <c r="J6" s="74">
        <v>0.12</v>
      </c>
      <c r="K6" s="73">
        <v>0.12</v>
      </c>
      <c r="L6" s="43">
        <f t="shared" ref="L6:L29" si="2">J6+$C6*K6</f>
        <v>0.20399999999999999</v>
      </c>
    </row>
    <row r="7" spans="1:12" ht="15.5" x14ac:dyDescent="0.35">
      <c r="A7" s="14" t="s">
        <v>95</v>
      </c>
      <c r="B7" s="13">
        <v>3</v>
      </c>
      <c r="C7" s="12">
        <v>0.9</v>
      </c>
      <c r="D7" s="57">
        <v>0.8</v>
      </c>
      <c r="E7" s="58">
        <v>0.3</v>
      </c>
      <c r="F7" s="59">
        <f t="shared" si="0"/>
        <v>1.07</v>
      </c>
      <c r="G7" s="42">
        <v>0.6</v>
      </c>
      <c r="H7" s="73">
        <v>2</v>
      </c>
      <c r="I7" s="43">
        <f t="shared" si="1"/>
        <v>2.4</v>
      </c>
      <c r="J7" s="74">
        <v>0.12</v>
      </c>
      <c r="K7" s="73">
        <v>0.12</v>
      </c>
      <c r="L7" s="43">
        <f t="shared" si="2"/>
        <v>0.22799999999999998</v>
      </c>
    </row>
    <row r="8" spans="1:12" ht="15.5" x14ac:dyDescent="0.35">
      <c r="A8" s="14" t="s">
        <v>96</v>
      </c>
      <c r="B8" s="13">
        <v>4</v>
      </c>
      <c r="C8" s="12">
        <v>0.9</v>
      </c>
      <c r="D8" s="57">
        <v>0.8</v>
      </c>
      <c r="E8" s="58">
        <v>0.3</v>
      </c>
      <c r="F8" s="59">
        <f t="shared" si="0"/>
        <v>1.07</v>
      </c>
      <c r="G8" s="42">
        <v>0.5</v>
      </c>
      <c r="H8" s="73">
        <v>1.41</v>
      </c>
      <c r="I8" s="43">
        <f t="shared" si="1"/>
        <v>1.7689999999999999</v>
      </c>
      <c r="J8" s="74">
        <v>0.12</v>
      </c>
      <c r="K8" s="73">
        <v>0.12</v>
      </c>
      <c r="L8" s="43">
        <f t="shared" si="2"/>
        <v>0.22799999999999998</v>
      </c>
    </row>
    <row r="9" spans="1:12" ht="15.5" x14ac:dyDescent="0.35">
      <c r="A9" s="14" t="s">
        <v>97</v>
      </c>
      <c r="B9" s="13">
        <v>5</v>
      </c>
      <c r="C9" s="88">
        <v>0.8</v>
      </c>
      <c r="D9" s="57">
        <v>0.8</v>
      </c>
      <c r="E9" s="58">
        <v>0.3</v>
      </c>
      <c r="F9" s="59">
        <f t="shared" si="0"/>
        <v>1.04</v>
      </c>
      <c r="G9" s="42">
        <v>0.8</v>
      </c>
      <c r="H9" s="73">
        <v>1.4</v>
      </c>
      <c r="I9" s="43">
        <f>G9+$C9*H9</f>
        <v>1.92</v>
      </c>
      <c r="J9" s="74">
        <v>0.12</v>
      </c>
      <c r="K9" s="73">
        <v>0.12</v>
      </c>
      <c r="L9" s="43">
        <f>J9+$C9*K9</f>
        <v>0.216</v>
      </c>
    </row>
    <row r="10" spans="1:12" ht="15.5" x14ac:dyDescent="0.35">
      <c r="A10" s="14" t="s">
        <v>98</v>
      </c>
      <c r="B10" s="13">
        <v>6</v>
      </c>
      <c r="C10" s="12">
        <v>0.8</v>
      </c>
      <c r="D10" s="57">
        <v>0.8</v>
      </c>
      <c r="E10" s="58">
        <v>0.3</v>
      </c>
      <c r="F10" s="59">
        <f t="shared" si="0"/>
        <v>1.04</v>
      </c>
      <c r="G10" s="42">
        <v>0.6</v>
      </c>
      <c r="H10" s="73">
        <v>1.7</v>
      </c>
      <c r="I10" s="43">
        <f t="shared" si="1"/>
        <v>1.96</v>
      </c>
      <c r="J10" s="74">
        <v>0.12</v>
      </c>
      <c r="K10" s="73">
        <v>0.12</v>
      </c>
      <c r="L10" s="43">
        <f t="shared" si="2"/>
        <v>0.216</v>
      </c>
    </row>
    <row r="11" spans="1:12" ht="15.5" x14ac:dyDescent="0.35">
      <c r="A11" s="14" t="s">
        <v>89</v>
      </c>
      <c r="B11" s="13">
        <v>7</v>
      </c>
      <c r="C11" s="12">
        <v>0.7</v>
      </c>
      <c r="D11" s="57">
        <v>0.8</v>
      </c>
      <c r="E11" s="58">
        <v>0.3</v>
      </c>
      <c r="F11" s="59">
        <f t="shared" si="0"/>
        <v>1.01</v>
      </c>
      <c r="G11" s="42">
        <v>0.6</v>
      </c>
      <c r="H11" s="73">
        <v>1.7</v>
      </c>
      <c r="I11" s="43">
        <f t="shared" si="1"/>
        <v>1.79</v>
      </c>
      <c r="J11" s="74">
        <v>0.12</v>
      </c>
      <c r="K11" s="73">
        <v>0.12</v>
      </c>
      <c r="L11" s="43">
        <f t="shared" si="2"/>
        <v>0.20399999999999999</v>
      </c>
    </row>
    <row r="12" spans="1:12" ht="15.5" x14ac:dyDescent="0.35">
      <c r="A12" s="14" t="s">
        <v>90</v>
      </c>
      <c r="B12" s="13">
        <v>8</v>
      </c>
      <c r="C12" s="12">
        <v>1.1000000000000001</v>
      </c>
      <c r="D12" s="57">
        <v>0.8</v>
      </c>
      <c r="E12" s="58">
        <v>0.3</v>
      </c>
      <c r="F12" s="59">
        <f t="shared" si="0"/>
        <v>1.1300000000000001</v>
      </c>
      <c r="G12" s="42">
        <v>0.6</v>
      </c>
      <c r="H12" s="73">
        <v>1.7</v>
      </c>
      <c r="I12" s="43">
        <f t="shared" si="1"/>
        <v>2.4700000000000002</v>
      </c>
      <c r="J12" s="74">
        <v>0.12</v>
      </c>
      <c r="K12" s="73">
        <v>0.12</v>
      </c>
      <c r="L12" s="43">
        <f t="shared" si="2"/>
        <v>0.252</v>
      </c>
    </row>
    <row r="13" spans="1:12" ht="15.5" x14ac:dyDescent="0.35">
      <c r="A13" s="14" t="s">
        <v>99</v>
      </c>
      <c r="B13" s="13">
        <v>9</v>
      </c>
      <c r="C13" s="12">
        <v>1.7</v>
      </c>
      <c r="D13" s="57">
        <v>1.8</v>
      </c>
      <c r="E13" s="58">
        <v>0.4</v>
      </c>
      <c r="F13" s="59">
        <f t="shared" si="0"/>
        <v>2.48</v>
      </c>
      <c r="G13" s="42">
        <v>1</v>
      </c>
      <c r="H13" s="73">
        <v>2.5</v>
      </c>
      <c r="I13" s="43">
        <f t="shared" si="1"/>
        <v>5.25</v>
      </c>
      <c r="J13" s="74">
        <v>0.3</v>
      </c>
      <c r="K13" s="73">
        <v>0.09</v>
      </c>
      <c r="L13" s="43">
        <f t="shared" si="2"/>
        <v>0.45299999999999996</v>
      </c>
    </row>
    <row r="14" spans="1:12" ht="15.5" x14ac:dyDescent="0.35">
      <c r="A14" s="14" t="s">
        <v>91</v>
      </c>
      <c r="B14" s="13">
        <v>10</v>
      </c>
      <c r="C14" s="12">
        <v>1</v>
      </c>
      <c r="D14" s="57">
        <v>0.8</v>
      </c>
      <c r="E14" s="58">
        <v>0.2</v>
      </c>
      <c r="F14" s="59">
        <f t="shared" si="0"/>
        <v>1</v>
      </c>
      <c r="G14" s="42">
        <v>0.5</v>
      </c>
      <c r="H14" s="73">
        <v>2</v>
      </c>
      <c r="I14" s="43">
        <f t="shared" si="1"/>
        <v>2.5</v>
      </c>
      <c r="J14" s="74">
        <v>0.36</v>
      </c>
      <c r="K14" s="73">
        <v>0.15</v>
      </c>
      <c r="L14" s="43">
        <f t="shared" si="2"/>
        <v>0.51</v>
      </c>
    </row>
    <row r="15" spans="1:12" ht="15.5" x14ac:dyDescent="0.35">
      <c r="A15" s="14" t="s">
        <v>100</v>
      </c>
      <c r="B15" s="13">
        <v>11</v>
      </c>
      <c r="C15" s="12">
        <v>1</v>
      </c>
      <c r="D15" s="57">
        <v>0.17</v>
      </c>
      <c r="E15" s="58">
        <v>0</v>
      </c>
      <c r="F15" s="59">
        <f t="shared" si="0"/>
        <v>0.17</v>
      </c>
      <c r="G15" s="42">
        <v>0.45</v>
      </c>
      <c r="H15" s="73">
        <v>0</v>
      </c>
      <c r="I15" s="43">
        <f t="shared" si="1"/>
        <v>0.45</v>
      </c>
      <c r="J15" s="74">
        <v>0.06</v>
      </c>
      <c r="K15" s="73">
        <v>0</v>
      </c>
      <c r="L15" s="43">
        <f t="shared" si="2"/>
        <v>0.06</v>
      </c>
    </row>
    <row r="16" spans="1:12" ht="15.5" x14ac:dyDescent="0.35">
      <c r="A16" s="14" t="s">
        <v>101</v>
      </c>
      <c r="B16" s="13">
        <v>12</v>
      </c>
      <c r="C16" s="12">
        <v>0.2</v>
      </c>
      <c r="D16" s="57">
        <v>0.14000000000000001</v>
      </c>
      <c r="E16" s="58">
        <v>0.04</v>
      </c>
      <c r="F16" s="89">
        <f t="shared" si="0"/>
        <v>0.14800000000000002</v>
      </c>
      <c r="G16" s="42">
        <v>0.6</v>
      </c>
      <c r="H16" s="73">
        <v>0.36</v>
      </c>
      <c r="I16" s="43">
        <f t="shared" si="1"/>
        <v>0.67199999999999993</v>
      </c>
      <c r="J16" s="74">
        <v>0.02</v>
      </c>
      <c r="K16" s="73">
        <v>0.05</v>
      </c>
      <c r="L16" s="43">
        <f t="shared" si="2"/>
        <v>3.0000000000000002E-2</v>
      </c>
    </row>
    <row r="17" spans="1:13" ht="15.5" x14ac:dyDescent="0.35">
      <c r="A17" s="14" t="s">
        <v>102</v>
      </c>
      <c r="B17" s="13">
        <v>13</v>
      </c>
      <c r="C17" s="12">
        <v>0.7</v>
      </c>
      <c r="D17" s="57">
        <v>0.1</v>
      </c>
      <c r="E17" s="58">
        <v>0.11</v>
      </c>
      <c r="F17" s="89">
        <f t="shared" si="0"/>
        <v>0.17699999999999999</v>
      </c>
      <c r="G17" s="42">
        <v>0.25</v>
      </c>
      <c r="H17" s="73">
        <v>0.6</v>
      </c>
      <c r="I17" s="43">
        <f t="shared" si="1"/>
        <v>0.66999999999999993</v>
      </c>
      <c r="J17" s="74">
        <v>0.05</v>
      </c>
      <c r="K17" s="73">
        <v>0.06</v>
      </c>
      <c r="L17" s="43">
        <f t="shared" si="2"/>
        <v>9.1999999999999998E-2</v>
      </c>
    </row>
    <row r="18" spans="1:13" ht="15.5" x14ac:dyDescent="0.35">
      <c r="A18" s="14" t="s">
        <v>103</v>
      </c>
      <c r="B18" s="13">
        <v>14</v>
      </c>
      <c r="C18" s="12">
        <v>0.4</v>
      </c>
      <c r="D18" s="57">
        <v>0.08</v>
      </c>
      <c r="E18" s="58">
        <v>7.0000000000000007E-2</v>
      </c>
      <c r="F18" s="59">
        <f t="shared" si="0"/>
        <v>0.10800000000000001</v>
      </c>
      <c r="G18" s="42">
        <v>0.45</v>
      </c>
      <c r="H18" s="73">
        <v>0.4</v>
      </c>
      <c r="I18" s="43">
        <f t="shared" si="1"/>
        <v>0.6100000000000001</v>
      </c>
      <c r="J18" s="74">
        <v>0.03</v>
      </c>
      <c r="K18" s="73">
        <v>0.08</v>
      </c>
      <c r="L18" s="43">
        <f t="shared" si="2"/>
        <v>6.2E-2</v>
      </c>
    </row>
    <row r="19" spans="1:13" ht="15.5" x14ac:dyDescent="0.35">
      <c r="A19" s="14" t="s">
        <v>92</v>
      </c>
      <c r="B19" s="13">
        <v>15</v>
      </c>
      <c r="C19" s="12">
        <v>1</v>
      </c>
      <c r="D19" s="57">
        <v>1.2</v>
      </c>
      <c r="E19" s="58">
        <v>0.3</v>
      </c>
      <c r="F19" s="59">
        <f t="shared" si="0"/>
        <v>1.5</v>
      </c>
      <c r="G19" s="42">
        <v>1.4</v>
      </c>
      <c r="H19" s="73">
        <v>2.6</v>
      </c>
      <c r="I19" s="43">
        <f t="shared" si="1"/>
        <v>4</v>
      </c>
      <c r="J19" s="74">
        <v>0.12</v>
      </c>
      <c r="K19" s="73">
        <v>0.24</v>
      </c>
      <c r="L19" s="43">
        <f t="shared" si="2"/>
        <v>0.36</v>
      </c>
    </row>
    <row r="20" spans="1:13" ht="15.5" x14ac:dyDescent="0.35">
      <c r="A20" s="14" t="s">
        <v>93</v>
      </c>
      <c r="B20" s="13">
        <v>16</v>
      </c>
      <c r="C20" s="12">
        <v>1</v>
      </c>
      <c r="D20" s="57">
        <v>1.1000000000000001</v>
      </c>
      <c r="E20" s="58">
        <v>0.3</v>
      </c>
      <c r="F20" s="59">
        <f t="shared" si="0"/>
        <v>1.4000000000000001</v>
      </c>
      <c r="G20" s="42">
        <v>1.4</v>
      </c>
      <c r="H20" s="73">
        <v>2.6</v>
      </c>
      <c r="I20" s="43">
        <f t="shared" si="1"/>
        <v>4</v>
      </c>
      <c r="J20" s="74">
        <v>0.12</v>
      </c>
      <c r="K20" s="73">
        <v>0.3</v>
      </c>
      <c r="L20" s="43">
        <f t="shared" si="2"/>
        <v>0.42</v>
      </c>
    </row>
    <row r="21" spans="1:13" ht="15.5" x14ac:dyDescent="0.35">
      <c r="A21" s="14" t="s">
        <v>104</v>
      </c>
      <c r="B21" s="13">
        <v>17</v>
      </c>
      <c r="C21" s="12">
        <v>1</v>
      </c>
      <c r="D21" s="57">
        <v>0.14000000000000001</v>
      </c>
      <c r="E21" s="58">
        <v>0</v>
      </c>
      <c r="F21" s="59">
        <f t="shared" si="0"/>
        <v>0.14000000000000001</v>
      </c>
      <c r="G21" s="42">
        <v>0.65</v>
      </c>
      <c r="H21" s="73">
        <v>0</v>
      </c>
      <c r="I21" s="43">
        <f t="shared" si="1"/>
        <v>0.65</v>
      </c>
      <c r="J21" s="74">
        <v>0.02</v>
      </c>
      <c r="K21" s="73">
        <v>0</v>
      </c>
      <c r="L21" s="43">
        <f t="shared" si="2"/>
        <v>0.02</v>
      </c>
    </row>
    <row r="22" spans="1:13" ht="15.5" x14ac:dyDescent="0.35">
      <c r="A22" s="14" t="s">
        <v>105</v>
      </c>
      <c r="B22" s="13">
        <v>18</v>
      </c>
      <c r="C22" s="12">
        <v>1</v>
      </c>
      <c r="D22" s="57">
        <v>0.13</v>
      </c>
      <c r="E22" s="58">
        <v>0</v>
      </c>
      <c r="F22" s="59">
        <f t="shared" si="0"/>
        <v>0.13</v>
      </c>
      <c r="G22" s="42">
        <v>0.6</v>
      </c>
      <c r="H22" s="73">
        <v>0</v>
      </c>
      <c r="I22" s="43">
        <f t="shared" si="1"/>
        <v>0.6</v>
      </c>
      <c r="J22" s="74">
        <v>0.04</v>
      </c>
      <c r="K22" s="73">
        <v>0</v>
      </c>
      <c r="L22" s="43">
        <f t="shared" si="2"/>
        <v>0.04</v>
      </c>
    </row>
    <row r="23" spans="1:13" ht="15.5" x14ac:dyDescent="0.35">
      <c r="A23" s="14" t="s">
        <v>106</v>
      </c>
      <c r="B23" s="13">
        <v>19</v>
      </c>
      <c r="C23" s="12">
        <v>1</v>
      </c>
      <c r="D23" s="57">
        <v>0.13</v>
      </c>
      <c r="E23" s="58">
        <v>0</v>
      </c>
      <c r="F23" s="59">
        <f t="shared" si="0"/>
        <v>0.13</v>
      </c>
      <c r="G23" s="42">
        <v>0.6</v>
      </c>
      <c r="H23" s="73">
        <v>0</v>
      </c>
      <c r="I23" s="43">
        <f t="shared" si="1"/>
        <v>0.6</v>
      </c>
      <c r="J23" s="74">
        <v>0.03</v>
      </c>
      <c r="K23" s="73">
        <v>0</v>
      </c>
      <c r="L23" s="43">
        <f t="shared" si="2"/>
        <v>0.03</v>
      </c>
    </row>
    <row r="24" spans="1:13" ht="15.5" x14ac:dyDescent="0.35">
      <c r="A24" s="14" t="s">
        <v>107</v>
      </c>
      <c r="B24" s="13">
        <v>20</v>
      </c>
      <c r="C24" s="12">
        <v>1</v>
      </c>
      <c r="D24" s="57">
        <v>0.16</v>
      </c>
      <c r="E24" s="58">
        <v>0</v>
      </c>
      <c r="F24" s="59">
        <f t="shared" si="0"/>
        <v>0.16</v>
      </c>
      <c r="G24" s="42">
        <v>0.6</v>
      </c>
      <c r="H24" s="73">
        <v>0</v>
      </c>
      <c r="I24" s="43">
        <f t="shared" si="1"/>
        <v>0.6</v>
      </c>
      <c r="J24" s="74">
        <v>0.05</v>
      </c>
      <c r="K24" s="73">
        <v>0</v>
      </c>
      <c r="L24" s="43">
        <f t="shared" si="2"/>
        <v>0.05</v>
      </c>
    </row>
    <row r="25" spans="1:13" ht="15.5" x14ac:dyDescent="0.35">
      <c r="A25" s="14" t="s">
        <v>120</v>
      </c>
      <c r="B25" s="13"/>
      <c r="C25" s="12"/>
      <c r="D25" s="57"/>
      <c r="E25" s="58"/>
      <c r="F25" s="59">
        <f t="shared" si="0"/>
        <v>0</v>
      </c>
      <c r="G25" s="42"/>
      <c r="H25" s="73"/>
      <c r="I25" s="43">
        <f t="shared" si="1"/>
        <v>0</v>
      </c>
      <c r="J25" s="74"/>
      <c r="K25" s="73"/>
      <c r="L25" s="43">
        <f t="shared" si="2"/>
        <v>0</v>
      </c>
    </row>
    <row r="26" spans="1:13" ht="15.5" x14ac:dyDescent="0.35">
      <c r="A26" s="14" t="s">
        <v>108</v>
      </c>
      <c r="B26" s="13">
        <v>22</v>
      </c>
      <c r="C26" s="12">
        <v>0.8</v>
      </c>
      <c r="D26" s="57"/>
      <c r="E26" s="58"/>
      <c r="F26" s="59">
        <f t="shared" si="0"/>
        <v>0</v>
      </c>
      <c r="G26" s="42"/>
      <c r="H26" s="73"/>
      <c r="I26" s="43">
        <f t="shared" si="1"/>
        <v>0</v>
      </c>
      <c r="J26" s="74"/>
      <c r="K26" s="73"/>
      <c r="L26" s="43">
        <f t="shared" si="2"/>
        <v>0</v>
      </c>
    </row>
    <row r="27" spans="1:13" ht="15.5" x14ac:dyDescent="0.35">
      <c r="A27" s="14" t="s">
        <v>110</v>
      </c>
      <c r="B27" s="13">
        <v>23</v>
      </c>
      <c r="C27" s="12">
        <v>1</v>
      </c>
      <c r="D27" s="57">
        <v>0.14000000000000001</v>
      </c>
      <c r="E27" s="58">
        <v>0</v>
      </c>
      <c r="F27" s="59">
        <f t="shared" si="0"/>
        <v>0.14000000000000001</v>
      </c>
      <c r="G27" s="126">
        <f>AVERAGE(G22,G24)</f>
        <v>0.6</v>
      </c>
      <c r="H27" s="127">
        <f>AVERAGE(H22,H24)</f>
        <v>0</v>
      </c>
      <c r="I27" s="43">
        <f t="shared" ref="I27" si="3">G27+$C27*H27</f>
        <v>0.6</v>
      </c>
      <c r="J27" s="128">
        <f>AVERAGE(J22,J24)</f>
        <v>4.4999999999999998E-2</v>
      </c>
      <c r="K27" s="127">
        <f>AVERAGE(K22,K24)</f>
        <v>0</v>
      </c>
      <c r="L27" s="43">
        <f t="shared" ref="L27" si="4">J27+$C27*K27</f>
        <v>4.4999999999999998E-2</v>
      </c>
      <c r="M27" s="192" t="s">
        <v>211</v>
      </c>
    </row>
    <row r="28" spans="1:13" ht="15.5" x14ac:dyDescent="0.35">
      <c r="A28" s="14" t="s">
        <v>111</v>
      </c>
      <c r="B28" s="13">
        <v>24</v>
      </c>
      <c r="C28" s="12">
        <v>1</v>
      </c>
      <c r="D28" s="57">
        <v>0.15</v>
      </c>
      <c r="E28" s="58">
        <v>0</v>
      </c>
      <c r="F28" s="59">
        <f t="shared" si="0"/>
        <v>0.15</v>
      </c>
      <c r="G28" s="126">
        <f>AVERAGE(G21,G24)</f>
        <v>0.625</v>
      </c>
      <c r="H28" s="127">
        <f>AVERAGE(H21,H24)</f>
        <v>0</v>
      </c>
      <c r="I28" s="43">
        <f t="shared" si="1"/>
        <v>0.625</v>
      </c>
      <c r="J28" s="128">
        <f>AVERAGE(J21,J24)</f>
        <v>3.5000000000000003E-2</v>
      </c>
      <c r="K28" s="127">
        <f>AVERAGE(K21,K24)</f>
        <v>0</v>
      </c>
      <c r="L28" s="43">
        <f t="shared" si="2"/>
        <v>3.5000000000000003E-2</v>
      </c>
      <c r="M28" s="192"/>
    </row>
    <row r="29" spans="1:13" ht="16" thickBot="1" x14ac:dyDescent="0.4">
      <c r="A29" s="11" t="s">
        <v>109</v>
      </c>
      <c r="B29" s="87">
        <v>99</v>
      </c>
      <c r="C29" s="10"/>
      <c r="D29" s="48"/>
      <c r="E29" s="60"/>
      <c r="F29" s="61">
        <f t="shared" si="0"/>
        <v>0</v>
      </c>
      <c r="G29" s="36"/>
      <c r="H29" s="37"/>
      <c r="I29" s="44">
        <f t="shared" si="1"/>
        <v>0</v>
      </c>
      <c r="J29" s="67"/>
      <c r="K29" s="37"/>
      <c r="L29" s="44">
        <f t="shared" si="2"/>
        <v>0</v>
      </c>
    </row>
    <row r="30" spans="1:13" x14ac:dyDescent="0.35">
      <c r="B30" s="125"/>
    </row>
    <row r="31" spans="1:13" x14ac:dyDescent="0.35">
      <c r="B31" s="33"/>
    </row>
    <row r="32" spans="1:13" ht="15" thickBot="1" x14ac:dyDescent="0.4"/>
    <row r="33" spans="1:12" ht="15" thickBot="1" x14ac:dyDescent="0.4">
      <c r="A33" t="s">
        <v>119</v>
      </c>
      <c r="D33" s="237" t="s">
        <v>88</v>
      </c>
      <c r="E33" s="238"/>
      <c r="F33" s="239"/>
      <c r="G33" s="240" t="s">
        <v>58</v>
      </c>
      <c r="H33" s="241"/>
      <c r="I33" s="241"/>
      <c r="J33" s="241"/>
      <c r="K33" s="241"/>
      <c r="L33" s="241"/>
    </row>
    <row r="34" spans="1:12" ht="15" thickBot="1" x14ac:dyDescent="0.4">
      <c r="A34" s="27">
        <v>1</v>
      </c>
      <c r="B34" s="28">
        <v>2</v>
      </c>
      <c r="C34" s="29">
        <v>3</v>
      </c>
      <c r="D34" s="45">
        <v>4</v>
      </c>
      <c r="E34" s="46">
        <v>5</v>
      </c>
      <c r="F34" s="47">
        <v>6</v>
      </c>
      <c r="G34" s="34">
        <v>7</v>
      </c>
      <c r="H34" s="35">
        <v>8</v>
      </c>
      <c r="I34" s="62">
        <v>9</v>
      </c>
      <c r="J34" s="63">
        <v>10</v>
      </c>
      <c r="K34" s="35">
        <v>11</v>
      </c>
      <c r="L34" s="62">
        <v>12</v>
      </c>
    </row>
    <row r="35" spans="1:12" ht="33.5" thickBot="1" x14ac:dyDescent="0.4">
      <c r="A35" s="24" t="s">
        <v>11</v>
      </c>
      <c r="B35" s="25"/>
      <c r="C35" s="26" t="s">
        <v>10</v>
      </c>
      <c r="D35" s="48" t="s">
        <v>192</v>
      </c>
      <c r="E35" s="49" t="s">
        <v>192</v>
      </c>
      <c r="F35" s="50" t="s">
        <v>189</v>
      </c>
      <c r="G35" s="64" t="s">
        <v>193</v>
      </c>
      <c r="H35" s="65" t="s">
        <v>193</v>
      </c>
      <c r="I35" s="66" t="s">
        <v>190</v>
      </c>
      <c r="J35" s="67" t="s">
        <v>191</v>
      </c>
      <c r="K35" s="37" t="s">
        <v>191</v>
      </c>
      <c r="L35" s="68" t="s">
        <v>191</v>
      </c>
    </row>
    <row r="36" spans="1:12" ht="31.5" thickBot="1" x14ac:dyDescent="0.4">
      <c r="A36" s="9" t="s">
        <v>7</v>
      </c>
      <c r="B36" s="18" t="s">
        <v>6</v>
      </c>
      <c r="C36" s="17" t="s">
        <v>5</v>
      </c>
      <c r="D36" s="51" t="s">
        <v>9</v>
      </c>
      <c r="E36" s="52" t="s">
        <v>8</v>
      </c>
      <c r="F36" s="53" t="s">
        <v>73</v>
      </c>
      <c r="G36" s="38" t="s">
        <v>9</v>
      </c>
      <c r="H36" s="39" t="s">
        <v>8</v>
      </c>
      <c r="I36" s="69" t="s">
        <v>73</v>
      </c>
      <c r="J36" s="70" t="s">
        <v>9</v>
      </c>
      <c r="K36" s="39" t="s">
        <v>8</v>
      </c>
      <c r="L36" s="69" t="s">
        <v>73</v>
      </c>
    </row>
    <row r="37" spans="1:12" ht="15.5" x14ac:dyDescent="0.35">
      <c r="A37" s="14" t="s">
        <v>129</v>
      </c>
      <c r="B37" s="13" t="s">
        <v>137</v>
      </c>
      <c r="C37" s="12">
        <v>1</v>
      </c>
      <c r="D37" s="57">
        <v>0.5</v>
      </c>
      <c r="E37" s="58">
        <v>0</v>
      </c>
      <c r="F37" s="59">
        <f t="shared" ref="F37:F39" si="5">D37+$C37*E37</f>
        <v>0.5</v>
      </c>
      <c r="G37" s="42">
        <v>1.5</v>
      </c>
      <c r="H37" s="73">
        <v>0</v>
      </c>
      <c r="I37" s="43">
        <f t="shared" ref="I37:I39" si="6">G37+$C37*H37</f>
        <v>1.5</v>
      </c>
      <c r="J37" s="121">
        <v>0.18140000000000001</v>
      </c>
      <c r="K37" s="73">
        <v>0</v>
      </c>
      <c r="L37" s="123">
        <f t="shared" ref="L37:L39" si="7">J37+$C37*K37</f>
        <v>0.18140000000000001</v>
      </c>
    </row>
    <row r="38" spans="1:12" ht="15.5" x14ac:dyDescent="0.35">
      <c r="A38" s="14" t="s">
        <v>130</v>
      </c>
      <c r="B38" s="13" t="s">
        <v>137</v>
      </c>
      <c r="C38" s="12">
        <v>1</v>
      </c>
      <c r="D38" s="57">
        <v>0.65</v>
      </c>
      <c r="E38" s="58">
        <v>0</v>
      </c>
      <c r="F38" s="59">
        <f t="shared" si="5"/>
        <v>0.65</v>
      </c>
      <c r="G38" s="42">
        <v>2.52</v>
      </c>
      <c r="H38" s="73">
        <v>0</v>
      </c>
      <c r="I38" s="43">
        <f t="shared" si="6"/>
        <v>2.52</v>
      </c>
      <c r="J38" s="121">
        <v>0.2339</v>
      </c>
      <c r="K38" s="73">
        <v>0</v>
      </c>
      <c r="L38" s="123">
        <f t="shared" si="7"/>
        <v>0.2339</v>
      </c>
    </row>
    <row r="39" spans="1:12" ht="15.5" x14ac:dyDescent="0.35">
      <c r="A39" s="14" t="s">
        <v>131</v>
      </c>
      <c r="B39" s="13" t="s">
        <v>137</v>
      </c>
      <c r="C39" s="12">
        <v>1</v>
      </c>
      <c r="D39" s="57">
        <v>0.71</v>
      </c>
      <c r="E39" s="58">
        <v>0</v>
      </c>
      <c r="F39" s="59">
        <f t="shared" si="5"/>
        <v>0.71</v>
      </c>
      <c r="G39" s="42">
        <v>2.95</v>
      </c>
      <c r="H39" s="73">
        <v>0</v>
      </c>
      <c r="I39" s="43">
        <f t="shared" si="6"/>
        <v>2.95</v>
      </c>
      <c r="J39" s="121">
        <v>0.32140000000000002</v>
      </c>
      <c r="K39" s="73">
        <v>0</v>
      </c>
      <c r="L39" s="123">
        <f t="shared" si="7"/>
        <v>0.32140000000000002</v>
      </c>
    </row>
    <row r="40" spans="1:12" ht="15.5" x14ac:dyDescent="0.35">
      <c r="A40" s="103" t="s">
        <v>138</v>
      </c>
      <c r="B40" s="104" t="s">
        <v>137</v>
      </c>
      <c r="C40" s="105">
        <v>1</v>
      </c>
      <c r="D40" s="106">
        <v>0.81</v>
      </c>
      <c r="E40" s="107">
        <v>0</v>
      </c>
      <c r="F40" s="108">
        <f t="shared" ref="F40:F41" si="8">D40+$C40*E40</f>
        <v>0.81</v>
      </c>
      <c r="G40" s="109">
        <v>3</v>
      </c>
      <c r="H40" s="73">
        <v>0</v>
      </c>
      <c r="I40" s="43">
        <f t="shared" ref="I40:I41" si="9">G40+$C40*H40</f>
        <v>3</v>
      </c>
      <c r="J40" s="121">
        <v>0.35639999999999999</v>
      </c>
      <c r="K40" s="73">
        <v>0</v>
      </c>
      <c r="L40" s="123">
        <f t="shared" ref="L40:L41" si="10">J40+$C40*K40</f>
        <v>0.35639999999999999</v>
      </c>
    </row>
    <row r="41" spans="1:12" ht="16" thickBot="1" x14ac:dyDescent="0.4">
      <c r="A41" s="100" t="s">
        <v>139</v>
      </c>
      <c r="B41" s="101" t="s">
        <v>137</v>
      </c>
      <c r="C41" s="102">
        <v>1</v>
      </c>
      <c r="D41" s="110">
        <v>0.87</v>
      </c>
      <c r="E41" s="111">
        <v>0</v>
      </c>
      <c r="F41" s="112">
        <f t="shared" si="8"/>
        <v>0.87</v>
      </c>
      <c r="G41" s="113">
        <v>3.05</v>
      </c>
      <c r="H41" s="37">
        <v>0</v>
      </c>
      <c r="I41" s="44">
        <f t="shared" si="9"/>
        <v>3.05</v>
      </c>
      <c r="J41" s="122">
        <v>0.4264</v>
      </c>
      <c r="K41" s="37">
        <v>0</v>
      </c>
      <c r="L41" s="124">
        <f t="shared" si="10"/>
        <v>0.4264</v>
      </c>
    </row>
    <row r="42" spans="1:12" x14ac:dyDescent="0.35">
      <c r="G42" s="242" t="s">
        <v>210</v>
      </c>
      <c r="H42" s="243"/>
      <c r="I42" s="243"/>
      <c r="J42" s="243"/>
      <c r="K42" s="243"/>
      <c r="L42" s="244"/>
    </row>
    <row r="43" spans="1:12" x14ac:dyDescent="0.35">
      <c r="G43" s="245"/>
      <c r="H43" s="246"/>
      <c r="I43" s="246"/>
      <c r="J43" s="246"/>
      <c r="K43" s="246"/>
      <c r="L43" s="247"/>
    </row>
    <row r="44" spans="1:12" ht="15" thickBot="1" x14ac:dyDescent="0.4">
      <c r="G44" s="248"/>
      <c r="H44" s="249"/>
      <c r="I44" s="249"/>
      <c r="J44" s="249"/>
      <c r="K44" s="249"/>
      <c r="L44" s="250"/>
    </row>
  </sheetData>
  <mergeCells count="5">
    <mergeCell ref="D1:F1"/>
    <mergeCell ref="G1:L1"/>
    <mergeCell ref="D33:F33"/>
    <mergeCell ref="G33:L33"/>
    <mergeCell ref="G42:L44"/>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70" zoomScaleNormal="70" workbookViewId="0">
      <selection activeCell="E41" sqref="E41"/>
    </sheetView>
  </sheetViews>
  <sheetFormatPr baseColWidth="10" defaultRowHeight="14.5" x14ac:dyDescent="0.35"/>
  <cols>
    <col min="1" max="1" width="40.54296875" customWidth="1"/>
  </cols>
  <sheetData>
    <row r="1" spans="1:10" ht="18" thickBot="1" x14ac:dyDescent="0.4">
      <c r="A1" s="19"/>
      <c r="B1" s="20" t="s">
        <v>12</v>
      </c>
      <c r="C1" s="20" t="s">
        <v>13</v>
      </c>
      <c r="D1" s="20" t="s">
        <v>14</v>
      </c>
      <c r="E1" s="20" t="s">
        <v>15</v>
      </c>
      <c r="F1" s="20" t="s">
        <v>16</v>
      </c>
      <c r="G1" s="20" t="s">
        <v>17</v>
      </c>
      <c r="H1" s="20" t="s">
        <v>18</v>
      </c>
      <c r="I1" s="20" t="s">
        <v>19</v>
      </c>
      <c r="J1" s="20" t="s">
        <v>20</v>
      </c>
    </row>
    <row r="2" spans="1:10" ht="16" thickBot="1" x14ac:dyDescent="0.4">
      <c r="A2" s="21" t="s">
        <v>21</v>
      </c>
      <c r="B2" s="22">
        <v>86</v>
      </c>
      <c r="C2" s="22">
        <v>1.66</v>
      </c>
      <c r="D2" s="22">
        <v>0.35</v>
      </c>
      <c r="E2" s="22">
        <v>0.8</v>
      </c>
      <c r="F2" s="22">
        <v>0.5</v>
      </c>
      <c r="G2" s="22">
        <v>0.6</v>
      </c>
      <c r="H2" s="22">
        <v>0.12</v>
      </c>
      <c r="I2" s="22">
        <v>0.2</v>
      </c>
      <c r="J2" s="22">
        <v>0.23</v>
      </c>
    </row>
    <row r="3" spans="1:10" ht="16" thickBot="1" x14ac:dyDescent="0.4">
      <c r="A3" s="21" t="s">
        <v>22</v>
      </c>
      <c r="B3" s="22">
        <v>86</v>
      </c>
      <c r="C3" s="22">
        <v>1.96</v>
      </c>
      <c r="D3" s="22">
        <v>0.35</v>
      </c>
      <c r="E3" s="22">
        <v>0.8</v>
      </c>
      <c r="F3" s="22">
        <v>0.5</v>
      </c>
      <c r="G3" s="22">
        <v>0.6</v>
      </c>
      <c r="H3" s="22">
        <v>0.12</v>
      </c>
      <c r="I3" s="22">
        <v>0.2</v>
      </c>
      <c r="J3" s="22">
        <v>0.23</v>
      </c>
    </row>
    <row r="4" spans="1:10" ht="16" thickBot="1" x14ac:dyDescent="0.4">
      <c r="A4" s="21" t="s">
        <v>23</v>
      </c>
      <c r="B4" s="22">
        <v>86</v>
      </c>
      <c r="C4" s="22">
        <v>2.2599999999999998</v>
      </c>
      <c r="D4" s="22">
        <v>0.35</v>
      </c>
      <c r="E4" s="22">
        <v>0.8</v>
      </c>
      <c r="F4" s="22">
        <v>0.5</v>
      </c>
      <c r="G4" s="22">
        <v>0.6</v>
      </c>
      <c r="H4" s="22">
        <v>0.12</v>
      </c>
      <c r="I4" s="22">
        <v>0.2</v>
      </c>
      <c r="J4" s="22">
        <v>0.23</v>
      </c>
    </row>
    <row r="5" spans="1:10" ht="16" thickBot="1" x14ac:dyDescent="0.4">
      <c r="A5" s="21" t="s">
        <v>24</v>
      </c>
      <c r="B5" s="22"/>
      <c r="C5" s="22">
        <v>0.5</v>
      </c>
      <c r="D5" s="22">
        <v>0.13</v>
      </c>
      <c r="E5" s="22">
        <v>0.3</v>
      </c>
      <c r="F5" s="22">
        <v>1.1599999999999999</v>
      </c>
      <c r="G5" s="22">
        <v>1.4</v>
      </c>
      <c r="H5" s="22">
        <v>0.12</v>
      </c>
      <c r="I5" s="22">
        <v>0.2</v>
      </c>
      <c r="J5" s="22">
        <v>0.18</v>
      </c>
    </row>
    <row r="6" spans="1:10" ht="16" thickBot="1" x14ac:dyDescent="0.4">
      <c r="A6" s="21" t="s">
        <v>25</v>
      </c>
      <c r="B6" s="22">
        <v>86</v>
      </c>
      <c r="C6" s="22">
        <v>1.65</v>
      </c>
      <c r="D6" s="22">
        <v>0.35</v>
      </c>
      <c r="E6" s="22">
        <v>0.8</v>
      </c>
      <c r="F6" s="22">
        <v>0.5</v>
      </c>
      <c r="G6" s="22">
        <v>0.6</v>
      </c>
      <c r="H6" s="22">
        <v>0.12</v>
      </c>
      <c r="I6" s="22">
        <v>0.2</v>
      </c>
      <c r="J6" s="22">
        <v>0.23</v>
      </c>
    </row>
    <row r="7" spans="1:10" ht="16" thickBot="1" x14ac:dyDescent="0.4">
      <c r="A7" s="21" t="s">
        <v>26</v>
      </c>
      <c r="B7" s="22">
        <v>86</v>
      </c>
      <c r="C7" s="22">
        <v>1.79</v>
      </c>
      <c r="D7" s="22">
        <v>0.35</v>
      </c>
      <c r="E7" s="22">
        <v>0.8</v>
      </c>
      <c r="F7" s="22">
        <v>0.5</v>
      </c>
      <c r="G7" s="22">
        <v>0.6</v>
      </c>
      <c r="H7" s="22">
        <v>0.12</v>
      </c>
      <c r="I7" s="22">
        <v>0.2</v>
      </c>
      <c r="J7" s="22">
        <v>0.23</v>
      </c>
    </row>
    <row r="8" spans="1:10" ht="16" thickBot="1" x14ac:dyDescent="0.4">
      <c r="A8" s="21" t="s">
        <v>27</v>
      </c>
      <c r="B8" s="22"/>
      <c r="C8" s="22">
        <v>0.5</v>
      </c>
      <c r="D8" s="22">
        <v>0.13</v>
      </c>
      <c r="E8" s="22">
        <v>0.3</v>
      </c>
      <c r="F8" s="22">
        <v>1.41</v>
      </c>
      <c r="G8" s="22">
        <v>1.7</v>
      </c>
      <c r="H8" s="22">
        <v>0.12</v>
      </c>
      <c r="I8" s="22">
        <v>0.2</v>
      </c>
      <c r="J8" s="22">
        <v>0.18</v>
      </c>
    </row>
    <row r="9" spans="1:10" ht="16" thickBot="1" x14ac:dyDescent="0.4">
      <c r="A9" s="21" t="s">
        <v>28</v>
      </c>
      <c r="B9" s="22">
        <v>86</v>
      </c>
      <c r="C9" s="22">
        <v>1.51</v>
      </c>
      <c r="D9" s="22">
        <v>0.35</v>
      </c>
      <c r="E9" s="22">
        <v>0.8</v>
      </c>
      <c r="F9" s="22">
        <v>0.5</v>
      </c>
      <c r="G9" s="22">
        <v>0.6</v>
      </c>
      <c r="H9" s="22">
        <v>0.12</v>
      </c>
      <c r="I9" s="22">
        <v>0.2</v>
      </c>
      <c r="J9" s="22">
        <v>0.23</v>
      </c>
    </row>
    <row r="10" spans="1:10" ht="16" thickBot="1" x14ac:dyDescent="0.4">
      <c r="A10" s="21" t="s">
        <v>28</v>
      </c>
      <c r="B10" s="22">
        <v>86</v>
      </c>
      <c r="C10" s="22">
        <v>1.65</v>
      </c>
      <c r="D10" s="22">
        <v>0.35</v>
      </c>
      <c r="E10" s="22">
        <v>0.8</v>
      </c>
      <c r="F10" s="22">
        <v>0.5</v>
      </c>
      <c r="G10" s="22">
        <v>0.6</v>
      </c>
      <c r="H10" s="22">
        <v>0.12</v>
      </c>
      <c r="I10" s="22">
        <v>0.2</v>
      </c>
      <c r="J10" s="22">
        <v>0.23</v>
      </c>
    </row>
    <row r="11" spans="1:10" ht="16" thickBot="1" x14ac:dyDescent="0.4">
      <c r="A11" s="21" t="s">
        <v>29</v>
      </c>
      <c r="B11" s="22"/>
      <c r="C11" s="22">
        <v>0.5</v>
      </c>
      <c r="D11" s="22">
        <v>0.13</v>
      </c>
      <c r="E11" s="22">
        <v>0.3</v>
      </c>
      <c r="F11" s="22">
        <v>1.66</v>
      </c>
      <c r="G11" s="22">
        <v>2</v>
      </c>
      <c r="H11" s="22">
        <v>0.12</v>
      </c>
      <c r="I11" s="22">
        <v>0.2</v>
      </c>
      <c r="J11" s="22">
        <v>0.18</v>
      </c>
    </row>
    <row r="12" spans="1:10" ht="16" thickBot="1" x14ac:dyDescent="0.4">
      <c r="A12" s="21" t="s">
        <v>30</v>
      </c>
      <c r="B12" s="22">
        <v>86</v>
      </c>
      <c r="C12" s="22">
        <v>1.65</v>
      </c>
      <c r="D12" s="22">
        <v>0.35</v>
      </c>
      <c r="E12" s="22">
        <v>0.8</v>
      </c>
      <c r="F12" s="22">
        <v>0.5</v>
      </c>
      <c r="G12" s="22">
        <v>0.6</v>
      </c>
      <c r="H12" s="22">
        <v>0.12</v>
      </c>
      <c r="I12" s="22">
        <v>0.2</v>
      </c>
      <c r="J12" s="22">
        <v>0.23</v>
      </c>
    </row>
    <row r="13" spans="1:10" ht="16" thickBot="1" x14ac:dyDescent="0.4">
      <c r="A13" s="21" t="s">
        <v>31</v>
      </c>
      <c r="B13" s="22">
        <v>86</v>
      </c>
      <c r="C13" s="22">
        <v>1.79</v>
      </c>
      <c r="D13" s="22">
        <v>0.35</v>
      </c>
      <c r="E13" s="22">
        <v>0.8</v>
      </c>
      <c r="F13" s="22">
        <v>0.5</v>
      </c>
      <c r="G13" s="22">
        <v>0.6</v>
      </c>
      <c r="H13" s="22">
        <v>0.12</v>
      </c>
      <c r="I13" s="22">
        <v>0.2</v>
      </c>
      <c r="J13" s="22">
        <v>0.23</v>
      </c>
    </row>
    <row r="14" spans="1:10" ht="16" thickBot="1" x14ac:dyDescent="0.4">
      <c r="A14" s="21" t="s">
        <v>32</v>
      </c>
      <c r="B14" s="22"/>
      <c r="C14" s="22">
        <v>0.5</v>
      </c>
      <c r="D14" s="22">
        <v>0.13</v>
      </c>
      <c r="E14" s="22">
        <v>0.3</v>
      </c>
      <c r="F14" s="22">
        <v>1.41</v>
      </c>
      <c r="G14" s="22">
        <v>1.7</v>
      </c>
      <c r="H14" s="22">
        <v>0.12</v>
      </c>
      <c r="I14" s="22">
        <v>0.2</v>
      </c>
      <c r="J14" s="22">
        <v>0.18</v>
      </c>
    </row>
    <row r="15" spans="1:10" ht="16" thickBot="1" x14ac:dyDescent="0.4">
      <c r="A15" s="21" t="s">
        <v>33</v>
      </c>
      <c r="B15" s="22">
        <v>86</v>
      </c>
      <c r="C15" s="22">
        <v>1.38</v>
      </c>
      <c r="D15" s="22">
        <v>0.35</v>
      </c>
      <c r="E15" s="22">
        <v>0.8</v>
      </c>
      <c r="F15" s="22">
        <v>0.5</v>
      </c>
      <c r="G15" s="22">
        <v>0.6</v>
      </c>
      <c r="H15" s="22">
        <v>0.12</v>
      </c>
      <c r="I15" s="22">
        <v>0.2</v>
      </c>
      <c r="J15" s="22">
        <v>0.23</v>
      </c>
    </row>
    <row r="16" spans="1:10" ht="16" thickBot="1" x14ac:dyDescent="0.4">
      <c r="A16" s="21" t="s">
        <v>34</v>
      </c>
      <c r="B16" s="22">
        <v>86</v>
      </c>
      <c r="C16" s="22">
        <v>1.65</v>
      </c>
      <c r="D16" s="22">
        <v>0.35</v>
      </c>
      <c r="E16" s="22">
        <v>0.8</v>
      </c>
      <c r="F16" s="22">
        <v>0.5</v>
      </c>
      <c r="G16" s="22">
        <v>0.6</v>
      </c>
      <c r="H16" s="22">
        <v>0.12</v>
      </c>
      <c r="I16" s="22">
        <v>0.2</v>
      </c>
      <c r="J16" s="22">
        <v>0.23</v>
      </c>
    </row>
    <row r="17" spans="1:10" ht="16" thickBot="1" x14ac:dyDescent="0.4">
      <c r="A17" s="21" t="s">
        <v>35</v>
      </c>
      <c r="B17" s="22"/>
      <c r="C17" s="22">
        <v>0.5</v>
      </c>
      <c r="D17" s="22">
        <v>0.13</v>
      </c>
      <c r="E17" s="22">
        <v>0.3</v>
      </c>
      <c r="F17" s="22">
        <v>1.41</v>
      </c>
      <c r="G17" s="22">
        <v>1.7</v>
      </c>
      <c r="H17" s="22">
        <v>0.12</v>
      </c>
      <c r="I17" s="22">
        <v>0.2</v>
      </c>
      <c r="J17" s="22">
        <v>0.18</v>
      </c>
    </row>
    <row r="18" spans="1:10" ht="16" thickBot="1" x14ac:dyDescent="0.4">
      <c r="A18" s="21" t="s">
        <v>36</v>
      </c>
      <c r="B18" s="22">
        <v>86</v>
      </c>
      <c r="C18" s="22">
        <v>1.51</v>
      </c>
      <c r="D18" s="22">
        <v>0.35</v>
      </c>
      <c r="E18" s="22">
        <v>0.8</v>
      </c>
      <c r="F18" s="22">
        <v>0.5</v>
      </c>
      <c r="G18" s="22">
        <v>0.6</v>
      </c>
      <c r="H18" s="22">
        <v>0.12</v>
      </c>
      <c r="I18" s="22">
        <v>0.2</v>
      </c>
      <c r="J18" s="22">
        <v>0.23</v>
      </c>
    </row>
    <row r="19" spans="1:10" ht="16" thickBot="1" x14ac:dyDescent="0.4">
      <c r="A19" s="21" t="s">
        <v>37</v>
      </c>
      <c r="B19" s="22">
        <v>86</v>
      </c>
      <c r="C19" s="22">
        <v>1.65</v>
      </c>
      <c r="D19" s="22">
        <v>0.35</v>
      </c>
      <c r="E19" s="22">
        <v>0.8</v>
      </c>
      <c r="F19" s="22">
        <v>0.5</v>
      </c>
      <c r="G19" s="22">
        <v>0.6</v>
      </c>
      <c r="H19" s="22">
        <v>0.12</v>
      </c>
      <c r="I19" s="22">
        <v>0.2</v>
      </c>
      <c r="J19" s="22">
        <v>0.23</v>
      </c>
    </row>
    <row r="20" spans="1:10" ht="16" thickBot="1" x14ac:dyDescent="0.4">
      <c r="A20" s="21" t="s">
        <v>38</v>
      </c>
      <c r="B20" s="22"/>
      <c r="C20" s="22">
        <v>0.5</v>
      </c>
      <c r="D20" s="22">
        <v>0.13</v>
      </c>
      <c r="E20" s="22">
        <v>0.3</v>
      </c>
      <c r="F20" s="22">
        <v>1.41</v>
      </c>
      <c r="G20" s="22">
        <v>1.7</v>
      </c>
      <c r="H20" s="22">
        <v>0.12</v>
      </c>
      <c r="I20" s="22">
        <v>0.2</v>
      </c>
      <c r="J20" s="22">
        <v>0.18</v>
      </c>
    </row>
    <row r="21" spans="1:10" ht="16" thickBot="1" x14ac:dyDescent="0.4">
      <c r="A21" s="21" t="s">
        <v>39</v>
      </c>
      <c r="B21" s="22">
        <v>86</v>
      </c>
      <c r="C21" s="22">
        <v>2.2599999999999998</v>
      </c>
      <c r="D21" s="22">
        <v>0.35</v>
      </c>
      <c r="E21" s="22">
        <v>0.8</v>
      </c>
      <c r="F21" s="22">
        <v>0.5</v>
      </c>
      <c r="G21" s="22">
        <v>0.6</v>
      </c>
      <c r="H21" s="22">
        <v>0.12</v>
      </c>
      <c r="I21" s="22">
        <v>0.2</v>
      </c>
      <c r="J21" s="22">
        <v>0.23</v>
      </c>
    </row>
    <row r="22" spans="1:10" ht="16" thickBot="1" x14ac:dyDescent="0.4">
      <c r="A22" s="21" t="s">
        <v>40</v>
      </c>
      <c r="B22" s="22">
        <v>86</v>
      </c>
      <c r="C22" s="22">
        <v>2.41</v>
      </c>
      <c r="D22" s="22">
        <v>0.35</v>
      </c>
      <c r="E22" s="22">
        <v>0.8</v>
      </c>
      <c r="F22" s="22">
        <v>0.5</v>
      </c>
      <c r="G22" s="22">
        <v>0.6</v>
      </c>
      <c r="H22" s="22">
        <v>0.12</v>
      </c>
      <c r="I22" s="22">
        <v>0.2</v>
      </c>
      <c r="J22" s="22">
        <v>0.23</v>
      </c>
    </row>
    <row r="23" spans="1:10" ht="16" thickBot="1" x14ac:dyDescent="0.4">
      <c r="A23" s="21" t="s">
        <v>41</v>
      </c>
      <c r="B23" s="22"/>
      <c r="C23" s="22">
        <v>0.5</v>
      </c>
      <c r="D23" s="22">
        <v>0.13</v>
      </c>
      <c r="E23" s="22">
        <v>0.3</v>
      </c>
      <c r="F23" s="22">
        <v>1.41</v>
      </c>
      <c r="G23" s="22">
        <v>1.7</v>
      </c>
      <c r="H23" s="22">
        <v>0.12</v>
      </c>
      <c r="I23" s="22">
        <v>0.2</v>
      </c>
      <c r="J23" s="22">
        <v>0.18</v>
      </c>
    </row>
    <row r="24" spans="1:10" ht="16" thickBot="1" x14ac:dyDescent="0.4">
      <c r="A24" s="21" t="s">
        <v>42</v>
      </c>
      <c r="B24" s="22">
        <v>91</v>
      </c>
      <c r="C24" s="22">
        <v>3.35</v>
      </c>
      <c r="D24" s="22">
        <v>0.79</v>
      </c>
      <c r="E24" s="22">
        <v>1.8</v>
      </c>
      <c r="F24" s="22">
        <v>0.83</v>
      </c>
      <c r="G24" s="22">
        <v>1</v>
      </c>
      <c r="H24" s="22">
        <v>0.3</v>
      </c>
      <c r="I24" s="22">
        <v>0.5</v>
      </c>
      <c r="J24" s="22">
        <v>0.35</v>
      </c>
    </row>
    <row r="25" spans="1:10" ht="16" thickBot="1" x14ac:dyDescent="0.4">
      <c r="A25" s="21" t="s">
        <v>43</v>
      </c>
      <c r="B25" s="22"/>
      <c r="C25" s="22">
        <v>0.7</v>
      </c>
      <c r="D25" s="22">
        <v>0.17</v>
      </c>
      <c r="E25" s="22">
        <v>0.4</v>
      </c>
      <c r="F25" s="22">
        <v>2.08</v>
      </c>
      <c r="G25" s="22">
        <v>2.5</v>
      </c>
      <c r="H25" s="22">
        <v>0.09</v>
      </c>
      <c r="I25" s="22">
        <v>0.15</v>
      </c>
      <c r="J25" s="22">
        <v>0.13</v>
      </c>
    </row>
    <row r="26" spans="1:10" ht="19" thickBot="1" x14ac:dyDescent="0.4">
      <c r="A26" s="21" t="s">
        <v>44</v>
      </c>
      <c r="B26" s="22">
        <v>86</v>
      </c>
      <c r="C26" s="22">
        <v>1.5</v>
      </c>
      <c r="D26" s="22">
        <v>0.35</v>
      </c>
      <c r="E26" s="22">
        <v>0.8</v>
      </c>
      <c r="F26" s="22">
        <v>0.41</v>
      </c>
      <c r="G26" s="22">
        <v>0.5</v>
      </c>
      <c r="H26" s="22">
        <v>0.36</v>
      </c>
      <c r="I26" s="22">
        <v>0.6</v>
      </c>
      <c r="J26" s="23" t="s">
        <v>45</v>
      </c>
    </row>
    <row r="27" spans="1:10" ht="19" thickBot="1" x14ac:dyDescent="0.4">
      <c r="A27" s="21" t="s">
        <v>46</v>
      </c>
      <c r="B27" s="22"/>
      <c r="C27" s="22">
        <v>1.25</v>
      </c>
      <c r="D27" s="22">
        <v>0.17</v>
      </c>
      <c r="E27" s="22">
        <v>0.2</v>
      </c>
      <c r="F27" s="22">
        <v>2.08</v>
      </c>
      <c r="G27" s="22">
        <v>2</v>
      </c>
      <c r="H27" s="22">
        <v>0.15</v>
      </c>
      <c r="I27" s="22">
        <v>0.25</v>
      </c>
      <c r="J27" s="23" t="s">
        <v>45</v>
      </c>
    </row>
    <row r="28" spans="1:10" ht="16" thickBot="1" x14ac:dyDescent="0.4">
      <c r="A28" s="21" t="s">
        <v>47</v>
      </c>
      <c r="B28" s="22">
        <v>23</v>
      </c>
      <c r="C28" s="22">
        <v>0.18</v>
      </c>
      <c r="D28" s="22">
        <v>0.04</v>
      </c>
      <c r="E28" s="22">
        <v>0.1</v>
      </c>
      <c r="F28" s="22">
        <v>0.28000000000000003</v>
      </c>
      <c r="G28" s="22">
        <v>0.25</v>
      </c>
      <c r="H28" s="22">
        <v>0.05</v>
      </c>
      <c r="I28" s="22">
        <v>0.08</v>
      </c>
      <c r="J28" s="22">
        <v>0.03</v>
      </c>
    </row>
    <row r="29" spans="1:10" ht="16" thickBot="1" x14ac:dyDescent="0.4">
      <c r="A29" s="21" t="s">
        <v>48</v>
      </c>
      <c r="B29" s="22"/>
      <c r="C29" s="22">
        <v>0.4</v>
      </c>
      <c r="D29" s="22">
        <v>0.05</v>
      </c>
      <c r="E29" s="22">
        <v>0.11</v>
      </c>
      <c r="F29" s="22">
        <v>0.5</v>
      </c>
      <c r="G29" s="22">
        <v>0.6</v>
      </c>
      <c r="H29" s="22">
        <v>0.06</v>
      </c>
      <c r="I29" s="22">
        <v>0.1</v>
      </c>
      <c r="J29" s="22">
        <v>0.03</v>
      </c>
    </row>
    <row r="30" spans="1:10" ht="16" thickBot="1" x14ac:dyDescent="0.4">
      <c r="A30" s="21" t="s">
        <v>49</v>
      </c>
      <c r="B30" s="22">
        <v>10</v>
      </c>
      <c r="C30" s="22">
        <v>0.14000000000000001</v>
      </c>
      <c r="D30" s="22">
        <v>0.03</v>
      </c>
      <c r="E30" s="22">
        <v>7.0000000000000007E-2</v>
      </c>
      <c r="F30" s="22">
        <v>0.37</v>
      </c>
      <c r="G30" s="22">
        <v>0.45</v>
      </c>
      <c r="H30" s="22">
        <v>0.03</v>
      </c>
      <c r="I30" s="22">
        <v>0.05</v>
      </c>
      <c r="J30" s="22">
        <v>0.01</v>
      </c>
    </row>
    <row r="31" spans="1:10" ht="16" thickBot="1" x14ac:dyDescent="0.4">
      <c r="A31" s="21" t="s">
        <v>50</v>
      </c>
      <c r="B31" s="22"/>
      <c r="C31" s="22">
        <v>0.25</v>
      </c>
      <c r="D31" s="22">
        <v>0.03</v>
      </c>
      <c r="E31" s="22">
        <v>0.06</v>
      </c>
      <c r="F31" s="22">
        <v>0.33</v>
      </c>
      <c r="G31" s="22">
        <v>0.4</v>
      </c>
      <c r="H31" s="22">
        <v>0.08</v>
      </c>
      <c r="I31" s="22">
        <v>0.13</v>
      </c>
      <c r="J31" s="22">
        <v>0.02</v>
      </c>
    </row>
    <row r="32" spans="1:10" ht="16" thickBot="1" x14ac:dyDescent="0.4">
      <c r="A32" s="21" t="s">
        <v>51</v>
      </c>
      <c r="B32" s="22">
        <v>22</v>
      </c>
      <c r="C32" s="22">
        <v>0.35</v>
      </c>
      <c r="D32" s="22">
        <v>0.06</v>
      </c>
      <c r="E32" s="22">
        <v>0.14000000000000001</v>
      </c>
      <c r="F32" s="22">
        <v>0.5</v>
      </c>
      <c r="G32" s="22">
        <v>0.6</v>
      </c>
      <c r="H32" s="22">
        <v>0.02</v>
      </c>
      <c r="I32" s="22">
        <v>0.04</v>
      </c>
      <c r="J32" s="22">
        <v>0.02</v>
      </c>
    </row>
    <row r="33" spans="1:12" ht="16" thickBot="1" x14ac:dyDescent="0.4">
      <c r="A33" s="21" t="s">
        <v>52</v>
      </c>
      <c r="B33" s="22"/>
      <c r="C33" s="22">
        <v>0.2</v>
      </c>
      <c r="D33" s="22">
        <v>0.02</v>
      </c>
      <c r="E33" s="22">
        <v>0.04</v>
      </c>
      <c r="F33" s="22">
        <v>0.3</v>
      </c>
      <c r="G33" s="22">
        <v>0.36</v>
      </c>
      <c r="H33" s="22">
        <v>0.05</v>
      </c>
      <c r="I33" s="22">
        <v>0.08</v>
      </c>
      <c r="J33" s="22">
        <v>0.04</v>
      </c>
    </row>
    <row r="34" spans="1:12" ht="16" thickBot="1" x14ac:dyDescent="0.4">
      <c r="A34" s="21" t="s">
        <v>53</v>
      </c>
      <c r="B34" s="22">
        <v>86</v>
      </c>
      <c r="C34" s="22">
        <v>4.0999999999999996</v>
      </c>
      <c r="D34" s="22">
        <v>0.52</v>
      </c>
      <c r="E34" s="22">
        <v>1.2</v>
      </c>
      <c r="F34" s="22">
        <v>1.1599999999999999</v>
      </c>
      <c r="G34" s="22">
        <v>1.4</v>
      </c>
      <c r="H34" s="22">
        <v>0.12</v>
      </c>
      <c r="I34" s="22">
        <v>0.2</v>
      </c>
      <c r="J34" s="22">
        <v>0.25</v>
      </c>
    </row>
    <row r="35" spans="1:12" ht="16" thickBot="1" x14ac:dyDescent="0.4">
      <c r="A35" s="21" t="s">
        <v>54</v>
      </c>
      <c r="B35" s="22"/>
      <c r="C35" s="22">
        <v>1.5</v>
      </c>
      <c r="D35" s="22">
        <v>0.13</v>
      </c>
      <c r="E35" s="22">
        <v>0.3</v>
      </c>
      <c r="F35" s="22">
        <v>2.16</v>
      </c>
      <c r="G35" s="22">
        <v>2.6</v>
      </c>
      <c r="H35" s="22">
        <v>0.24</v>
      </c>
      <c r="I35" s="22">
        <v>0.4</v>
      </c>
      <c r="J35" s="22">
        <v>0.45</v>
      </c>
    </row>
    <row r="36" spans="1:12" ht="16" thickBot="1" x14ac:dyDescent="0.4">
      <c r="A36" s="21" t="s">
        <v>55</v>
      </c>
      <c r="B36" s="22">
        <v>86</v>
      </c>
      <c r="C36" s="22">
        <v>3.6</v>
      </c>
      <c r="D36" s="22">
        <v>0.48</v>
      </c>
      <c r="E36" s="22">
        <v>1.1000000000000001</v>
      </c>
      <c r="F36" s="22">
        <v>1.1599999999999999</v>
      </c>
      <c r="G36" s="22">
        <v>1.4</v>
      </c>
      <c r="H36" s="22">
        <v>0.12</v>
      </c>
      <c r="I36" s="22">
        <v>0.2</v>
      </c>
      <c r="J36" s="22">
        <v>0.25</v>
      </c>
    </row>
    <row r="37" spans="1:12" ht="16" thickBot="1" x14ac:dyDescent="0.4">
      <c r="A37" s="21" t="s">
        <v>56</v>
      </c>
      <c r="B37" s="22"/>
      <c r="C37" s="22">
        <v>1.5</v>
      </c>
      <c r="D37" s="22">
        <v>0.13</v>
      </c>
      <c r="E37" s="22">
        <v>0.3</v>
      </c>
      <c r="F37" s="22">
        <v>2.16</v>
      </c>
      <c r="G37" s="22">
        <v>2.6</v>
      </c>
      <c r="H37" s="22">
        <v>0.3</v>
      </c>
      <c r="I37" s="22">
        <v>0.5</v>
      </c>
      <c r="J37" s="22">
        <v>0.45</v>
      </c>
    </row>
    <row r="38" spans="1:12" ht="16" thickBot="1" x14ac:dyDescent="0.4">
      <c r="A38" s="21" t="s">
        <v>57</v>
      </c>
      <c r="B38" s="22">
        <v>28</v>
      </c>
      <c r="C38" s="22">
        <v>0.38</v>
      </c>
      <c r="D38" s="22">
        <v>7.0000000000000007E-2</v>
      </c>
      <c r="E38" s="22">
        <v>0.16</v>
      </c>
      <c r="F38" s="22">
        <v>0.37</v>
      </c>
      <c r="G38" s="22">
        <v>0.45</v>
      </c>
      <c r="H38" s="22">
        <v>0.06</v>
      </c>
      <c r="I38" s="22">
        <v>0.1</v>
      </c>
      <c r="J38" s="22">
        <v>0.04</v>
      </c>
    </row>
    <row r="40" spans="1:12" ht="15" thickBot="1" x14ac:dyDescent="0.4"/>
    <row r="41" spans="1:12" ht="33.5" thickBot="1" x14ac:dyDescent="0.4">
      <c r="A41" s="19"/>
      <c r="B41" s="20" t="s">
        <v>12</v>
      </c>
      <c r="C41" s="20" t="s">
        <v>13</v>
      </c>
      <c r="D41" s="20" t="s">
        <v>14</v>
      </c>
      <c r="E41" s="20" t="s">
        <v>134</v>
      </c>
      <c r="F41" s="20" t="s">
        <v>16</v>
      </c>
      <c r="G41" s="20" t="s">
        <v>17</v>
      </c>
      <c r="H41" s="20" t="s">
        <v>18</v>
      </c>
      <c r="I41" s="20" t="s">
        <v>19</v>
      </c>
      <c r="J41" s="20" t="s">
        <v>20</v>
      </c>
    </row>
    <row r="42" spans="1:12" ht="16" thickBot="1" x14ac:dyDescent="0.4">
      <c r="A42" s="114" t="s">
        <v>104</v>
      </c>
      <c r="B42" s="22">
        <v>20</v>
      </c>
      <c r="C42" s="22">
        <v>0.6</v>
      </c>
      <c r="D42" s="22">
        <v>0.06</v>
      </c>
      <c r="E42" s="22">
        <v>0.14000000000000001</v>
      </c>
      <c r="F42" s="22">
        <v>0.54</v>
      </c>
      <c r="G42" s="22">
        <v>0.65</v>
      </c>
      <c r="H42" s="22">
        <v>0.02</v>
      </c>
      <c r="I42" s="22">
        <v>0.04</v>
      </c>
      <c r="J42" s="22">
        <v>0.12</v>
      </c>
    </row>
    <row r="43" spans="1:12" ht="16" thickBot="1" x14ac:dyDescent="0.4">
      <c r="A43" s="114" t="s">
        <v>105</v>
      </c>
      <c r="B43" s="22">
        <v>20</v>
      </c>
      <c r="C43" s="22">
        <v>0.55000000000000004</v>
      </c>
      <c r="D43" s="22">
        <v>0.06</v>
      </c>
      <c r="E43" s="22">
        <v>0.13</v>
      </c>
      <c r="F43" s="22">
        <v>0.5</v>
      </c>
      <c r="G43" s="22">
        <v>0.6</v>
      </c>
      <c r="H43" s="22">
        <v>0.04</v>
      </c>
      <c r="I43" s="22">
        <v>0.06</v>
      </c>
      <c r="J43" s="22">
        <v>0.12</v>
      </c>
    </row>
    <row r="44" spans="1:12" ht="16" thickBot="1" x14ac:dyDescent="0.4">
      <c r="A44" s="114" t="s">
        <v>124</v>
      </c>
      <c r="B44" s="22" t="s">
        <v>123</v>
      </c>
      <c r="C44" s="22">
        <v>0.35</v>
      </c>
      <c r="D44" s="22">
        <v>0.06</v>
      </c>
      <c r="E44" s="22">
        <v>0.13</v>
      </c>
      <c r="F44" s="22">
        <v>0.5</v>
      </c>
      <c r="G44" s="22">
        <v>0.6</v>
      </c>
      <c r="H44" s="22">
        <v>0.03</v>
      </c>
      <c r="I44" s="22">
        <v>0.05</v>
      </c>
      <c r="J44" s="22">
        <v>0.12</v>
      </c>
    </row>
    <row r="45" spans="1:12" ht="16" thickBot="1" x14ac:dyDescent="0.4">
      <c r="A45" s="114" t="s">
        <v>107</v>
      </c>
      <c r="B45" s="22" t="s">
        <v>123</v>
      </c>
      <c r="C45" s="22">
        <v>0.5</v>
      </c>
      <c r="D45" s="22">
        <v>7.0000000000000007E-2</v>
      </c>
      <c r="E45" s="22">
        <v>0.15</v>
      </c>
      <c r="F45" s="22">
        <v>0.5</v>
      </c>
      <c r="G45" s="22">
        <v>0.6</v>
      </c>
      <c r="H45" s="22">
        <v>0.05</v>
      </c>
      <c r="I45" s="22">
        <v>0.08</v>
      </c>
      <c r="J45" s="22">
        <v>0.12</v>
      </c>
      <c r="L45" s="116">
        <v>35</v>
      </c>
    </row>
    <row r="46" spans="1:12" ht="16" thickBot="1" x14ac:dyDescent="0.4">
      <c r="A46" s="114" t="s">
        <v>125</v>
      </c>
      <c r="B46" s="22">
        <v>100</v>
      </c>
      <c r="C46" s="22">
        <v>1.3</v>
      </c>
      <c r="D46" s="22">
        <v>0.26</v>
      </c>
      <c r="E46" s="22">
        <v>0.6</v>
      </c>
      <c r="F46" s="22">
        <v>1.25</v>
      </c>
      <c r="G46" s="22">
        <v>1.5</v>
      </c>
      <c r="H46" s="22">
        <v>0.18</v>
      </c>
      <c r="I46" s="22">
        <v>0.3</v>
      </c>
      <c r="J46" s="22">
        <v>0.2</v>
      </c>
      <c r="K46" s="115">
        <v>40</v>
      </c>
      <c r="L46">
        <f>K46-$L$45</f>
        <v>5</v>
      </c>
    </row>
    <row r="47" spans="1:12" ht="16" thickBot="1" x14ac:dyDescent="0.4">
      <c r="A47" s="114" t="s">
        <v>126</v>
      </c>
      <c r="B47" s="22">
        <v>100</v>
      </c>
      <c r="C47" s="22">
        <v>1.8</v>
      </c>
      <c r="D47" s="22">
        <v>0.31</v>
      </c>
      <c r="E47" s="22">
        <v>0.7</v>
      </c>
      <c r="F47" s="22">
        <v>2.08</v>
      </c>
      <c r="G47" s="22">
        <v>2.5</v>
      </c>
      <c r="H47" s="22">
        <v>0.24</v>
      </c>
      <c r="I47" s="22">
        <v>0.4</v>
      </c>
      <c r="J47" s="22">
        <v>0.2</v>
      </c>
      <c r="K47" s="115">
        <v>55</v>
      </c>
      <c r="L47">
        <f t="shared" ref="L47:L49" si="0">K47-$L$45</f>
        <v>20</v>
      </c>
    </row>
    <row r="48" spans="1:12" ht="16" thickBot="1" x14ac:dyDescent="0.4">
      <c r="A48" s="114" t="s">
        <v>127</v>
      </c>
      <c r="B48" s="22">
        <v>100</v>
      </c>
      <c r="C48" s="22">
        <v>2.2000000000000002</v>
      </c>
      <c r="D48" s="22">
        <v>0.41</v>
      </c>
      <c r="E48" s="22">
        <v>0.95</v>
      </c>
      <c r="F48" s="22">
        <v>2.41</v>
      </c>
      <c r="G48" s="22">
        <v>2.9</v>
      </c>
      <c r="H48" s="22">
        <v>0.3</v>
      </c>
      <c r="I48" s="22">
        <v>0.5</v>
      </c>
      <c r="J48" s="22">
        <v>0.2</v>
      </c>
      <c r="K48" s="115">
        <v>75</v>
      </c>
      <c r="L48">
        <f t="shared" si="0"/>
        <v>40</v>
      </c>
    </row>
    <row r="49" spans="1:12" ht="16" thickBot="1" x14ac:dyDescent="0.4">
      <c r="A49" s="114" t="s">
        <v>128</v>
      </c>
      <c r="B49" s="22">
        <v>100</v>
      </c>
      <c r="C49" s="22">
        <v>2.7</v>
      </c>
      <c r="D49" s="22">
        <v>0.44</v>
      </c>
      <c r="E49" s="22">
        <v>1</v>
      </c>
      <c r="F49" s="22">
        <v>2.4900000000000002</v>
      </c>
      <c r="G49" s="22">
        <v>3</v>
      </c>
      <c r="H49" s="22">
        <v>0.36</v>
      </c>
      <c r="I49" s="22">
        <v>0.6</v>
      </c>
      <c r="J49" s="22">
        <v>0.2</v>
      </c>
      <c r="K49" s="116">
        <v>90</v>
      </c>
      <c r="L49">
        <f t="shared" si="0"/>
        <v>55</v>
      </c>
    </row>
    <row r="51" spans="1:12" ht="29.15" customHeight="1" x14ac:dyDescent="0.35"/>
    <row r="52" spans="1:12" ht="15.5" x14ac:dyDescent="0.35">
      <c r="H52" s="116"/>
      <c r="J52" s="116"/>
    </row>
    <row r="53" spans="1:12" ht="32" x14ac:dyDescent="0.65">
      <c r="A53" s="97" t="s">
        <v>133</v>
      </c>
      <c r="B53" s="98" t="s">
        <v>112</v>
      </c>
      <c r="C53" s="251" t="s">
        <v>113</v>
      </c>
      <c r="D53" s="251"/>
      <c r="E53" s="251"/>
      <c r="H53" s="116"/>
    </row>
    <row r="54" spans="1:12" ht="44.5" x14ac:dyDescent="0.45">
      <c r="A54" s="99"/>
      <c r="B54" s="96"/>
      <c r="C54" s="95" t="s">
        <v>13</v>
      </c>
      <c r="D54" s="132" t="s">
        <v>148</v>
      </c>
      <c r="E54" s="95" t="s">
        <v>14</v>
      </c>
      <c r="G54" s="133" t="s">
        <v>135</v>
      </c>
      <c r="H54" s="133" t="s">
        <v>18</v>
      </c>
    </row>
    <row r="55" spans="1:12" ht="29" x14ac:dyDescent="0.35">
      <c r="A55" s="117" t="s">
        <v>132</v>
      </c>
      <c r="B55" s="92" t="s">
        <v>114</v>
      </c>
      <c r="C55" s="93">
        <v>1.38</v>
      </c>
      <c r="D55" s="130">
        <v>0.5</v>
      </c>
      <c r="E55" s="93">
        <v>0.22</v>
      </c>
      <c r="F55" s="118">
        <v>40</v>
      </c>
      <c r="G55" s="129">
        <v>1.5</v>
      </c>
      <c r="H55" s="129">
        <f>0.0035*$F55+0.0414</f>
        <v>0.18140000000000001</v>
      </c>
      <c r="J55" s="120"/>
    </row>
    <row r="56" spans="1:12" ht="29" x14ac:dyDescent="0.35">
      <c r="A56" s="94" t="s">
        <v>115</v>
      </c>
      <c r="B56" s="91" t="s">
        <v>114</v>
      </c>
      <c r="C56" s="90">
        <v>1.82</v>
      </c>
      <c r="D56" s="131">
        <v>0.65</v>
      </c>
      <c r="E56" s="90">
        <v>0.28999999999999998</v>
      </c>
      <c r="F56" s="118">
        <v>55</v>
      </c>
      <c r="G56" s="129">
        <v>2.52</v>
      </c>
      <c r="H56" s="129">
        <f t="shared" ref="H56:H59" si="1">0.0035*$F56+0.0414</f>
        <v>0.2339</v>
      </c>
      <c r="J56" s="120"/>
    </row>
    <row r="57" spans="1:12" ht="29" x14ac:dyDescent="0.35">
      <c r="A57" s="94" t="s">
        <v>116</v>
      </c>
      <c r="B57" s="91" t="s">
        <v>114</v>
      </c>
      <c r="C57" s="90">
        <v>2.4</v>
      </c>
      <c r="D57" s="131">
        <v>0.71</v>
      </c>
      <c r="E57" s="90">
        <v>0.31</v>
      </c>
      <c r="F57" s="118">
        <v>80</v>
      </c>
      <c r="G57" s="129">
        <v>2.95</v>
      </c>
      <c r="H57" s="129">
        <f t="shared" si="1"/>
        <v>0.32140000000000002</v>
      </c>
      <c r="J57" s="120"/>
    </row>
    <row r="58" spans="1:12" ht="29" x14ac:dyDescent="0.35">
      <c r="A58" s="94" t="s">
        <v>117</v>
      </c>
      <c r="B58" s="91" t="s">
        <v>114</v>
      </c>
      <c r="C58" s="90">
        <v>2.7</v>
      </c>
      <c r="D58" s="131">
        <v>0.81</v>
      </c>
      <c r="E58" s="90">
        <v>0.36</v>
      </c>
      <c r="F58" s="119">
        <v>90</v>
      </c>
      <c r="G58" s="129">
        <v>3</v>
      </c>
      <c r="H58" s="129">
        <f t="shared" si="1"/>
        <v>0.35639999999999999</v>
      </c>
      <c r="J58" s="120"/>
    </row>
    <row r="59" spans="1:12" ht="29" x14ac:dyDescent="0.35">
      <c r="A59" s="94" t="s">
        <v>118</v>
      </c>
      <c r="B59" s="91" t="s">
        <v>114</v>
      </c>
      <c r="C59" s="90">
        <v>2.8</v>
      </c>
      <c r="D59" s="131">
        <v>0.87</v>
      </c>
      <c r="E59" s="90">
        <v>0.38</v>
      </c>
      <c r="F59" s="119">
        <v>110</v>
      </c>
      <c r="G59" s="129">
        <v>3.05</v>
      </c>
      <c r="H59" s="129">
        <f t="shared" si="1"/>
        <v>0.4264</v>
      </c>
      <c r="J59" s="120"/>
    </row>
    <row r="61" spans="1:12" x14ac:dyDescent="0.35">
      <c r="H61" s="32"/>
    </row>
  </sheetData>
  <mergeCells count="1">
    <mergeCell ref="C53:E53"/>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7"/>
  <sheetViews>
    <sheetView zoomScale="85" zoomScaleNormal="85" workbookViewId="0">
      <selection activeCell="A17" sqref="A17"/>
    </sheetView>
  </sheetViews>
  <sheetFormatPr baseColWidth="10" defaultRowHeight="14.5" x14ac:dyDescent="0.35"/>
  <cols>
    <col min="13" max="13" width="5" customWidth="1"/>
    <col min="14" max="14" width="3.81640625" style="75" bestFit="1" customWidth="1"/>
    <col min="15" max="15" width="12.453125" bestFit="1" customWidth="1"/>
    <col min="22" max="22" width="4.26953125" customWidth="1"/>
  </cols>
  <sheetData>
    <row r="2" spans="1:21" ht="15" thickBot="1" x14ac:dyDescent="0.4">
      <c r="N2" s="75" t="s">
        <v>80</v>
      </c>
      <c r="O2" s="75" t="s">
        <v>81</v>
      </c>
      <c r="P2" s="75" t="s">
        <v>82</v>
      </c>
      <c r="Q2" s="75" t="s">
        <v>83</v>
      </c>
      <c r="R2" s="75" t="s">
        <v>84</v>
      </c>
      <c r="S2" s="75" t="s">
        <v>85</v>
      </c>
      <c r="T2" s="75" t="s">
        <v>86</v>
      </c>
      <c r="U2" s="75" t="s">
        <v>87</v>
      </c>
    </row>
    <row r="3" spans="1:21" x14ac:dyDescent="0.35">
      <c r="N3" s="81" t="s">
        <v>66</v>
      </c>
      <c r="O3" s="31">
        <v>2.2932000000000001</v>
      </c>
      <c r="P3" s="30">
        <v>2.4184000000000001</v>
      </c>
      <c r="Q3" s="31">
        <v>2.4178999999999999</v>
      </c>
      <c r="R3" s="76">
        <v>2.4611999999999998</v>
      </c>
      <c r="S3" s="31">
        <v>2.5478000000000001</v>
      </c>
      <c r="T3" s="31">
        <v>2.2755999999999998</v>
      </c>
      <c r="U3" s="76">
        <v>2.2816000000000001</v>
      </c>
    </row>
    <row r="4" spans="1:21" x14ac:dyDescent="0.35">
      <c r="N4" s="82" t="s">
        <v>65</v>
      </c>
      <c r="O4" s="78">
        <v>-6.6000000000000003E-2</v>
      </c>
      <c r="P4" s="77">
        <v>-6.6000000000000003E-2</v>
      </c>
      <c r="Q4" s="78">
        <v>-5.8000000000000003E-2</v>
      </c>
      <c r="R4" s="79">
        <v>-0.05</v>
      </c>
      <c r="S4" s="80">
        <v>-0.23</v>
      </c>
      <c r="T4" s="78">
        <v>-0.13700000000000001</v>
      </c>
      <c r="U4" s="79">
        <v>-9.1999999999999998E-2</v>
      </c>
    </row>
    <row r="5" spans="1:21" ht="44" thickBot="1" x14ac:dyDescent="0.4">
      <c r="N5" s="83"/>
      <c r="O5" s="84" t="s">
        <v>147</v>
      </c>
      <c r="P5" s="85" t="s">
        <v>141</v>
      </c>
      <c r="Q5" s="84" t="s">
        <v>145</v>
      </c>
      <c r="R5" s="86" t="s">
        <v>143</v>
      </c>
      <c r="S5" s="84" t="s">
        <v>142</v>
      </c>
      <c r="T5" s="84" t="s">
        <v>146</v>
      </c>
      <c r="U5" s="86" t="s">
        <v>144</v>
      </c>
    </row>
    <row r="6" spans="1:21" x14ac:dyDescent="0.35">
      <c r="N6" s="82">
        <v>0</v>
      </c>
      <c r="O6" s="153">
        <v>2</v>
      </c>
      <c r="P6" s="154">
        <v>2</v>
      </c>
      <c r="Q6" s="155">
        <v>2</v>
      </c>
      <c r="R6" s="156">
        <v>2</v>
      </c>
      <c r="S6" s="154">
        <v>2</v>
      </c>
      <c r="T6" s="155">
        <v>2</v>
      </c>
      <c r="U6" s="156">
        <v>2</v>
      </c>
    </row>
    <row r="7" spans="1:21" x14ac:dyDescent="0.35">
      <c r="A7" s="75" t="s">
        <v>59</v>
      </c>
      <c r="B7" s="75" t="s">
        <v>74</v>
      </c>
      <c r="D7" t="s">
        <v>68</v>
      </c>
      <c r="E7" t="s">
        <v>67</v>
      </c>
      <c r="N7" s="82">
        <v>1</v>
      </c>
      <c r="O7" s="153">
        <v>2</v>
      </c>
      <c r="P7" s="154">
        <v>2</v>
      </c>
      <c r="Q7" s="155">
        <v>2</v>
      </c>
      <c r="R7" s="156">
        <v>2</v>
      </c>
      <c r="S7" s="154">
        <v>2</v>
      </c>
      <c r="T7" s="155">
        <v>2</v>
      </c>
      <c r="U7" s="156">
        <v>2</v>
      </c>
    </row>
    <row r="8" spans="1:21" x14ac:dyDescent="0.35">
      <c r="A8" t="s">
        <v>60</v>
      </c>
      <c r="B8">
        <v>0</v>
      </c>
      <c r="C8">
        <v>0</v>
      </c>
      <c r="F8">
        <f>E9</f>
        <v>2</v>
      </c>
      <c r="N8" s="82">
        <v>2</v>
      </c>
      <c r="O8" s="153">
        <v>2</v>
      </c>
      <c r="P8" s="154">
        <v>2</v>
      </c>
      <c r="Q8" s="155">
        <v>2</v>
      </c>
      <c r="R8" s="156">
        <v>2</v>
      </c>
      <c r="S8" s="157">
        <f t="shared" ref="S8:U9" si="0">S$3*EXP(S$4*$N8)</f>
        <v>1.608384472022546</v>
      </c>
      <c r="T8" s="158">
        <f t="shared" ref="T8:T20" si="1">T$3*EXP(T$4*$N8)</f>
        <v>1.7302116704636632</v>
      </c>
      <c r="U8" s="159">
        <f t="shared" si="0"/>
        <v>1.8981447300109344</v>
      </c>
    </row>
    <row r="9" spans="1:21" x14ac:dyDescent="0.35">
      <c r="A9" t="s">
        <v>60</v>
      </c>
      <c r="B9">
        <v>4</v>
      </c>
      <c r="C9">
        <f>AVERAGE(B9:B10)</f>
        <v>4.5</v>
      </c>
      <c r="D9">
        <f>AVERAGE(C8:C9)</f>
        <v>2.25</v>
      </c>
      <c r="E9">
        <v>2</v>
      </c>
      <c r="F9">
        <f>E9</f>
        <v>2</v>
      </c>
      <c r="N9" s="82">
        <v>3</v>
      </c>
      <c r="O9" s="160">
        <f>O$3*EXP(O$4*$N9)</f>
        <v>1.8812721472156744</v>
      </c>
      <c r="P9" s="154">
        <v>2</v>
      </c>
      <c r="Q9" s="155">
        <v>2</v>
      </c>
      <c r="R9" s="156">
        <v>2</v>
      </c>
      <c r="S9" s="157">
        <f t="shared" si="0"/>
        <v>1.2779155087664962</v>
      </c>
      <c r="T9" s="158">
        <f t="shared" si="1"/>
        <v>1.5086930615506151</v>
      </c>
      <c r="U9" s="159">
        <f t="shared" si="0"/>
        <v>1.7313075828248483</v>
      </c>
    </row>
    <row r="10" spans="1:21" x14ac:dyDescent="0.35">
      <c r="A10" t="s">
        <v>61</v>
      </c>
      <c r="B10">
        <v>5</v>
      </c>
      <c r="C10">
        <f>AVERAGE(B9:B10)</f>
        <v>4.5</v>
      </c>
      <c r="F10">
        <f>E11</f>
        <v>1.5</v>
      </c>
      <c r="N10" s="82">
        <v>4</v>
      </c>
      <c r="O10" s="160">
        <f t="shared" ref="O10:O33" si="2">O$3*EXP(O$4*$N10)</f>
        <v>1.7611169211407585</v>
      </c>
      <c r="P10" s="157">
        <f t="shared" ref="P10:U39" si="3">P$3*EXP(P$4*$N10)</f>
        <v>1.8572672083057782</v>
      </c>
      <c r="Q10" s="158">
        <f t="shared" si="3"/>
        <v>1.9172644315432303</v>
      </c>
      <c r="R10" s="156">
        <v>2</v>
      </c>
      <c r="S10" s="157">
        <f t="shared" si="3"/>
        <v>1.0153468128751251</v>
      </c>
      <c r="T10" s="158">
        <f t="shared" si="1"/>
        <v>1.3155354300442343</v>
      </c>
      <c r="U10" s="159">
        <f t="shared" si="3"/>
        <v>1.5791345617410073</v>
      </c>
    </row>
    <row r="11" spans="1:21" x14ac:dyDescent="0.35">
      <c r="A11" t="s">
        <v>61</v>
      </c>
      <c r="B11">
        <v>10</v>
      </c>
      <c r="C11">
        <f>AVERAGE(B11:B12)</f>
        <v>10.5</v>
      </c>
      <c r="D11">
        <f>AVERAGE(C10:C11)</f>
        <v>7.5</v>
      </c>
      <c r="E11">
        <v>1.5</v>
      </c>
      <c r="F11">
        <f>E11</f>
        <v>1.5</v>
      </c>
      <c r="N11" s="82">
        <v>5</v>
      </c>
      <c r="O11" s="160">
        <f t="shared" si="2"/>
        <v>1.6486359055060933</v>
      </c>
      <c r="P11" s="157">
        <f t="shared" si="3"/>
        <v>1.7386451569317702</v>
      </c>
      <c r="Q11" s="158">
        <f t="shared" si="3"/>
        <v>1.8092264800482127</v>
      </c>
      <c r="R11" s="159">
        <f t="shared" si="3"/>
        <v>1.9167844872953415</v>
      </c>
      <c r="S11" s="157">
        <f t="shared" si="3"/>
        <v>0.8067271610239517</v>
      </c>
      <c r="T11" s="158">
        <f t="shared" si="1"/>
        <v>1.147107726420473</v>
      </c>
      <c r="U11" s="159">
        <f t="shared" si="3"/>
        <v>1.4403367655886024</v>
      </c>
    </row>
    <row r="12" spans="1:21" x14ac:dyDescent="0.35">
      <c r="A12" t="s">
        <v>62</v>
      </c>
      <c r="B12">
        <v>11</v>
      </c>
      <c r="C12">
        <f>AVERAGE(B11:B12)</f>
        <v>10.5</v>
      </c>
      <c r="F12">
        <f>E13</f>
        <v>1</v>
      </c>
      <c r="N12" s="82">
        <v>6</v>
      </c>
      <c r="O12" s="160">
        <f t="shared" si="2"/>
        <v>1.5433389551236145</v>
      </c>
      <c r="P12" s="157">
        <f t="shared" si="3"/>
        <v>1.6275993934549753</v>
      </c>
      <c r="Q12" s="158">
        <f t="shared" si="3"/>
        <v>1.7072764727987599</v>
      </c>
      <c r="R12" s="159">
        <f t="shared" si="3"/>
        <v>1.8233018047418439</v>
      </c>
      <c r="S12" s="157">
        <f t="shared" si="3"/>
        <v>0.64097183748564757</v>
      </c>
      <c r="T12" s="158">
        <f t="shared" si="1"/>
        <v>1.0002437836047497</v>
      </c>
      <c r="U12" s="159">
        <f t="shared" si="3"/>
        <v>1.3137385809724837</v>
      </c>
    </row>
    <row r="13" spans="1:21" x14ac:dyDescent="0.35">
      <c r="A13" t="s">
        <v>62</v>
      </c>
      <c r="B13">
        <v>18</v>
      </c>
      <c r="C13">
        <f>AVERAGE(B13:B14)</f>
        <v>18.5</v>
      </c>
      <c r="D13">
        <f>AVERAGE(C12:C13)</f>
        <v>14.5</v>
      </c>
      <c r="E13">
        <v>1</v>
      </c>
      <c r="F13">
        <f>E13</f>
        <v>1</v>
      </c>
      <c r="N13" s="82">
        <v>7</v>
      </c>
      <c r="O13" s="160">
        <f t="shared" si="2"/>
        <v>1.4447672299547933</v>
      </c>
      <c r="P13" s="157">
        <f t="shared" si="3"/>
        <v>1.5236460269155208</v>
      </c>
      <c r="Q13" s="158">
        <f t="shared" si="3"/>
        <v>1.6110713538166326</v>
      </c>
      <c r="R13" s="159">
        <f t="shared" si="3"/>
        <v>1.7343783264156973</v>
      </c>
      <c r="S13" s="157">
        <f t="shared" si="3"/>
        <v>0.50927366314065314</v>
      </c>
      <c r="T13" s="158">
        <f t="shared" si="1"/>
        <v>0.87218279817707023</v>
      </c>
      <c r="U13" s="159">
        <f t="shared" si="3"/>
        <v>1.1982677248610623</v>
      </c>
    </row>
    <row r="14" spans="1:21" x14ac:dyDescent="0.35">
      <c r="A14" t="s">
        <v>63</v>
      </c>
      <c r="B14">
        <v>19</v>
      </c>
      <c r="C14">
        <f>AVERAGE(B13:B14)</f>
        <v>18.5</v>
      </c>
      <c r="F14">
        <f>E15</f>
        <v>0.5</v>
      </c>
      <c r="N14" s="82">
        <v>8</v>
      </c>
      <c r="O14" s="160">
        <f t="shared" si="2"/>
        <v>1.3524911956777885</v>
      </c>
      <c r="P14" s="157">
        <f t="shared" si="3"/>
        <v>1.4263320720509174</v>
      </c>
      <c r="Q14" s="158">
        <f t="shared" si="3"/>
        <v>1.5202873983459972</v>
      </c>
      <c r="R14" s="159">
        <f t="shared" si="3"/>
        <v>1.6497916973029154</v>
      </c>
      <c r="S14" s="157">
        <f t="shared" si="3"/>
        <v>0.40463503823521252</v>
      </c>
      <c r="T14" s="158">
        <f t="shared" si="1"/>
        <v>0.76051743175499587</v>
      </c>
      <c r="U14" s="159">
        <f t="shared" si="3"/>
        <v>1.0929461623794545</v>
      </c>
    </row>
    <row r="15" spans="1:21" x14ac:dyDescent="0.35">
      <c r="A15" t="s">
        <v>63</v>
      </c>
      <c r="B15">
        <v>28</v>
      </c>
      <c r="C15">
        <f>AVERAGE(B15:B16)</f>
        <v>28</v>
      </c>
      <c r="D15">
        <f>AVERAGE(C14:C15)</f>
        <v>23.25</v>
      </c>
      <c r="E15">
        <v>0.5</v>
      </c>
      <c r="F15">
        <f>E15</f>
        <v>0.5</v>
      </c>
      <c r="N15" s="82">
        <v>9</v>
      </c>
      <c r="O15" s="160">
        <f t="shared" si="2"/>
        <v>1.2661087519566534</v>
      </c>
      <c r="P15" s="157">
        <f t="shared" si="3"/>
        <v>1.335233475375881</v>
      </c>
      <c r="Q15" s="158">
        <f t="shared" si="3"/>
        <v>1.4346191235380275</v>
      </c>
      <c r="R15" s="159">
        <f t="shared" si="3"/>
        <v>1.5693304067715084</v>
      </c>
      <c r="S15" s="154">
        <v>0</v>
      </c>
      <c r="T15" s="158">
        <f t="shared" si="1"/>
        <v>0.66314855694481489</v>
      </c>
      <c r="U15" s="159">
        <f t="shared" si="3"/>
        <v>0.99688182288184501</v>
      </c>
    </row>
    <row r="16" spans="1:21" x14ac:dyDescent="0.35">
      <c r="A16" t="s">
        <v>64</v>
      </c>
      <c r="B16" t="s">
        <v>69</v>
      </c>
      <c r="C16">
        <f>AVERAGE(B15:B16)</f>
        <v>28</v>
      </c>
      <c r="F16">
        <v>0</v>
      </c>
      <c r="N16" s="82">
        <v>10</v>
      </c>
      <c r="O16" s="160">
        <f t="shared" si="2"/>
        <v>1.1852434802563647</v>
      </c>
      <c r="P16" s="157">
        <f t="shared" si="3"/>
        <v>1.2499532673347253</v>
      </c>
      <c r="Q16" s="158">
        <f t="shared" si="3"/>
        <v>1.3537782605184856</v>
      </c>
      <c r="R16" s="159">
        <f t="shared" si="3"/>
        <v>1.4927932596847333</v>
      </c>
      <c r="S16" s="157"/>
      <c r="T16" s="158">
        <f t="shared" si="1"/>
        <v>0.57824579715835223</v>
      </c>
      <c r="U16" s="159">
        <f t="shared" si="3"/>
        <v>0.90926104413842757</v>
      </c>
    </row>
    <row r="17" spans="1:21" x14ac:dyDescent="0.35">
      <c r="N17" s="82">
        <v>11</v>
      </c>
      <c r="O17" s="160">
        <f t="shared" si="2"/>
        <v>1.1095430035683971</v>
      </c>
      <c r="P17" s="157">
        <f t="shared" si="3"/>
        <v>1.1701198324741895</v>
      </c>
      <c r="Q17" s="158">
        <f t="shared" si="3"/>
        <v>1.2774927843793493</v>
      </c>
      <c r="R17" s="159">
        <f t="shared" si="3"/>
        <v>1.4199888733084536</v>
      </c>
      <c r="S17" s="157"/>
      <c r="T17" s="158">
        <f t="shared" si="1"/>
        <v>0.50421311850811024</v>
      </c>
      <c r="U17" s="159">
        <f t="shared" si="3"/>
        <v>0.8293416806394055</v>
      </c>
    </row>
    <row r="18" spans="1:21" x14ac:dyDescent="0.35">
      <c r="N18" s="82">
        <v>12</v>
      </c>
      <c r="O18" s="160">
        <f t="shared" si="2"/>
        <v>1.0386774508992023</v>
      </c>
      <c r="P18" s="157">
        <f t="shared" si="3"/>
        <v>1.0953852900988272</v>
      </c>
      <c r="Q18" s="158">
        <f t="shared" si="3"/>
        <v>1.2055059988304624</v>
      </c>
      <c r="R18" s="159">
        <f t="shared" si="3"/>
        <v>1.3507351987546177</v>
      </c>
      <c r="S18" s="157"/>
      <c r="T18" s="158">
        <f t="shared" si="1"/>
        <v>0.43965882696429304</v>
      </c>
      <c r="U18" s="159">
        <f t="shared" si="3"/>
        <v>0.75644681764358157</v>
      </c>
    </row>
    <row r="19" spans="1:21" x14ac:dyDescent="0.35">
      <c r="N19" s="82">
        <v>13</v>
      </c>
      <c r="O19" s="160">
        <f t="shared" si="2"/>
        <v>0.97233801983048551</v>
      </c>
      <c r="P19" s="157">
        <f t="shared" si="3"/>
        <v>1.0254239783525407</v>
      </c>
      <c r="Q19" s="158">
        <f t="shared" si="3"/>
        <v>1.1375756724311112</v>
      </c>
      <c r="R19" s="159">
        <f t="shared" si="3"/>
        <v>1.2848590657642125</v>
      </c>
      <c r="S19" s="157"/>
      <c r="T19" s="158">
        <f t="shared" si="1"/>
        <v>0.38336940676903258</v>
      </c>
      <c r="U19" s="159">
        <f t="shared" si="3"/>
        <v>0.68995903772970679</v>
      </c>
    </row>
    <row r="20" spans="1:21" x14ac:dyDescent="0.35">
      <c r="N20" s="82">
        <v>14</v>
      </c>
      <c r="O20" s="160">
        <f t="shared" si="2"/>
        <v>0.91023563088751369</v>
      </c>
      <c r="P20" s="157">
        <f t="shared" si="3"/>
        <v>0.95993103512051414</v>
      </c>
      <c r="Q20" s="158">
        <f t="shared" si="3"/>
        <v>1.0734732234949989</v>
      </c>
      <c r="R20" s="159">
        <f t="shared" si="3"/>
        <v>1.2221957496914169</v>
      </c>
      <c r="S20" s="157"/>
      <c r="T20" s="158">
        <f t="shared" si="1"/>
        <v>0.33428670831252599</v>
      </c>
      <c r="U20" s="159">
        <f t="shared" si="3"/>
        <v>0.62931519128844082</v>
      </c>
    </row>
    <row r="21" spans="1:21" x14ac:dyDescent="0.35">
      <c r="N21" s="82">
        <v>15</v>
      </c>
      <c r="O21" s="160">
        <f t="shared" si="2"/>
        <v>0.85209966785175528</v>
      </c>
      <c r="P21" s="157">
        <f t="shared" si="3"/>
        <v>0.89862106956771537</v>
      </c>
      <c r="Q21" s="158">
        <f t="shared" si="3"/>
        <v>1.0129829509258663</v>
      </c>
      <c r="R21" s="159">
        <f t="shared" si="3"/>
        <v>1.1625885596061853</v>
      </c>
      <c r="S21" s="157"/>
      <c r="T21" s="155">
        <v>0</v>
      </c>
      <c r="U21" s="159">
        <f t="shared" si="3"/>
        <v>0.57400162666114052</v>
      </c>
    </row>
    <row r="22" spans="1:21" x14ac:dyDescent="0.35">
      <c r="N22" s="82">
        <v>16</v>
      </c>
      <c r="O22" s="160">
        <f t="shared" si="2"/>
        <v>0.79767679852866491</v>
      </c>
      <c r="P22" s="157">
        <f t="shared" si="3"/>
        <v>0.84122691852508424</v>
      </c>
      <c r="Q22" s="158">
        <f t="shared" si="3"/>
        <v>0.95590130839556675</v>
      </c>
      <c r="R22" s="159">
        <f t="shared" si="3"/>
        <v>1.1058884464853056</v>
      </c>
      <c r="S22" s="157"/>
      <c r="T22" s="158"/>
      <c r="U22" s="159">
        <f t="shared" si="3"/>
        <v>0.52354983952488465</v>
      </c>
    </row>
    <row r="23" spans="1:21" x14ac:dyDescent="0.35">
      <c r="A23" s="75" t="s">
        <v>59</v>
      </c>
      <c r="B23" s="75" t="s">
        <v>75</v>
      </c>
      <c r="D23" t="s">
        <v>68</v>
      </c>
      <c r="E23" t="s">
        <v>67</v>
      </c>
      <c r="N23" s="82">
        <v>17</v>
      </c>
      <c r="O23" s="160">
        <f t="shared" si="2"/>
        <v>0.74672987083201059</v>
      </c>
      <c r="P23" s="157">
        <f t="shared" si="3"/>
        <v>0.78749848230426234</v>
      </c>
      <c r="Q23" s="158">
        <f t="shared" si="3"/>
        <v>0.90203621942224332</v>
      </c>
      <c r="R23" s="159">
        <f t="shared" si="3"/>
        <v>1.0519536305122059</v>
      </c>
      <c r="S23" s="157"/>
      <c r="T23" s="158"/>
      <c r="U23" s="159">
        <f t="shared" si="3"/>
        <v>0.47753250467415304</v>
      </c>
    </row>
    <row r="24" spans="1:21" x14ac:dyDescent="0.35">
      <c r="A24" t="s">
        <v>60</v>
      </c>
      <c r="B24">
        <v>0</v>
      </c>
      <c r="C24">
        <v>0</v>
      </c>
      <c r="F24">
        <f>E25</f>
        <v>2</v>
      </c>
      <c r="N24" s="82">
        <v>18</v>
      </c>
      <c r="O24" s="160">
        <f t="shared" si="2"/>
        <v>0.69903687937433889</v>
      </c>
      <c r="P24" s="157">
        <f t="shared" si="3"/>
        <v>0.73720163486782708</v>
      </c>
      <c r="Q24" s="158">
        <f t="shared" si="3"/>
        <v>0.85120643104388849</v>
      </c>
      <c r="R24" s="159">
        <f t="shared" si="3"/>
        <v>1.0006492465535624</v>
      </c>
      <c r="S24" s="157"/>
      <c r="T24" s="158"/>
      <c r="U24" s="159">
        <f t="shared" si="3"/>
        <v>0.43555985658845997</v>
      </c>
    </row>
    <row r="25" spans="1:21" x14ac:dyDescent="0.35">
      <c r="A25" t="s">
        <v>60</v>
      </c>
      <c r="B25">
        <v>5</v>
      </c>
      <c r="C25">
        <f>AVERAGE(B25:B26)</f>
        <v>5.5</v>
      </c>
      <c r="D25">
        <f>AVERAGE(C24:C25)</f>
        <v>2.75</v>
      </c>
      <c r="E25">
        <v>2</v>
      </c>
      <c r="F25">
        <f>E25</f>
        <v>2</v>
      </c>
      <c r="N25" s="82">
        <v>19</v>
      </c>
      <c r="O25" s="160">
        <f t="shared" si="2"/>
        <v>0.65438999806041609</v>
      </c>
      <c r="P25" s="157">
        <f t="shared" si="3"/>
        <v>0.69011720360601359</v>
      </c>
      <c r="Q25" s="158">
        <f t="shared" si="3"/>
        <v>0.80324090391243008</v>
      </c>
      <c r="R25" s="159">
        <f t="shared" si="3"/>
        <v>0.95184700692621826</v>
      </c>
      <c r="S25" s="157"/>
      <c r="T25" s="158"/>
      <c r="U25" s="159">
        <f t="shared" si="3"/>
        <v>0.39727638812945537</v>
      </c>
    </row>
    <row r="26" spans="1:21" x14ac:dyDescent="0.35">
      <c r="A26" t="s">
        <v>61</v>
      </c>
      <c r="B26">
        <v>6</v>
      </c>
      <c r="C26">
        <f>AVERAGE(B25:B26)</f>
        <v>5.5</v>
      </c>
      <c r="F26">
        <f>E27</f>
        <v>1.5</v>
      </c>
      <c r="N26" s="82">
        <v>20</v>
      </c>
      <c r="O26" s="160">
        <f t="shared" si="2"/>
        <v>0.61259467446808802</v>
      </c>
      <c r="P26" s="157">
        <f t="shared" si="3"/>
        <v>0.64604001427421243</v>
      </c>
      <c r="Q26" s="158">
        <f t="shared" si="3"/>
        <v>0.75797823675605125</v>
      </c>
      <c r="R26" s="159">
        <f t="shared" si="3"/>
        <v>0.90542488061115378</v>
      </c>
      <c r="S26" s="157"/>
      <c r="T26" s="158"/>
      <c r="U26" s="159">
        <f t="shared" si="3"/>
        <v>0.36235783940555027</v>
      </c>
    </row>
    <row r="27" spans="1:21" x14ac:dyDescent="0.35">
      <c r="A27" t="s">
        <v>61</v>
      </c>
      <c r="B27">
        <v>11</v>
      </c>
      <c r="C27">
        <f>AVERAGE(B27:B28)</f>
        <v>11.5</v>
      </c>
      <c r="D27">
        <f>AVERAGE(C26:C27)</f>
        <v>8.5</v>
      </c>
      <c r="E27">
        <v>1.5</v>
      </c>
      <c r="F27">
        <f>E27</f>
        <v>1.5</v>
      </c>
      <c r="N27" s="82">
        <v>21</v>
      </c>
      <c r="O27" s="160">
        <f t="shared" si="2"/>
        <v>0.5734687820702542</v>
      </c>
      <c r="P27" s="157">
        <f t="shared" si="3"/>
        <v>0.60477799692948842</v>
      </c>
      <c r="Q27" s="158">
        <f t="shared" si="3"/>
        <v>0.71526612327308514</v>
      </c>
      <c r="R27" s="159">
        <f t="shared" si="3"/>
        <v>0.86126678811237545</v>
      </c>
      <c r="S27" s="157"/>
      <c r="T27" s="158"/>
      <c r="U27" s="156">
        <v>0</v>
      </c>
    </row>
    <row r="28" spans="1:21" x14ac:dyDescent="0.35">
      <c r="A28" t="s">
        <v>62</v>
      </c>
      <c r="B28">
        <v>12</v>
      </c>
      <c r="C28">
        <f>AVERAGE(B27:B28)</f>
        <v>11.5</v>
      </c>
      <c r="F28">
        <f>E29</f>
        <v>1</v>
      </c>
      <c r="N28" s="82">
        <v>22</v>
      </c>
      <c r="O28" s="160">
        <f t="shared" si="2"/>
        <v>0.53684182660368907</v>
      </c>
      <c r="P28" s="157">
        <f t="shared" si="3"/>
        <v>0.56615134897015595</v>
      </c>
      <c r="Q28" s="158">
        <f t="shared" si="3"/>
        <v>0.67496083962996933</v>
      </c>
      <c r="R28" s="159">
        <f t="shared" si="3"/>
        <v>0.81926231119771331</v>
      </c>
      <c r="S28" s="157"/>
      <c r="T28" s="158"/>
      <c r="U28" s="159"/>
    </row>
    <row r="29" spans="1:21" x14ac:dyDescent="0.35">
      <c r="A29" t="s">
        <v>62</v>
      </c>
      <c r="B29">
        <v>20</v>
      </c>
      <c r="C29">
        <f>AVERAGE(B29:B30)</f>
        <v>20.5</v>
      </c>
      <c r="D29">
        <f>AVERAGE(C28:C29)</f>
        <v>16</v>
      </c>
      <c r="E29">
        <v>1</v>
      </c>
      <c r="F29">
        <f>E29</f>
        <v>1</v>
      </c>
      <c r="N29" s="82">
        <v>23</v>
      </c>
      <c r="O29" s="160">
        <f t="shared" si="2"/>
        <v>0.50255420312640287</v>
      </c>
      <c r="P29" s="157">
        <f t="shared" si="3"/>
        <v>0.52999175163129797</v>
      </c>
      <c r="Q29" s="158">
        <f t="shared" si="3"/>
        <v>0.63692676083871791</v>
      </c>
      <c r="R29" s="159">
        <f t="shared" si="3"/>
        <v>0.77930641679572554</v>
      </c>
      <c r="S29" s="157"/>
      <c r="T29" s="158"/>
      <c r="U29" s="159"/>
    </row>
    <row r="30" spans="1:21" x14ac:dyDescent="0.35">
      <c r="A30" t="s">
        <v>63</v>
      </c>
      <c r="B30">
        <v>21</v>
      </c>
      <c r="C30">
        <f>AVERAGE(B29:B30)</f>
        <v>20.5</v>
      </c>
      <c r="F30">
        <f>E31</f>
        <v>0.5</v>
      </c>
      <c r="N30" s="82">
        <v>24</v>
      </c>
      <c r="O30" s="160">
        <f t="shared" si="2"/>
        <v>0.47045650052610521</v>
      </c>
      <c r="P30" s="157">
        <f t="shared" si="3"/>
        <v>0.49614163652203597</v>
      </c>
      <c r="Q30" s="158">
        <f t="shared" si="3"/>
        <v>0.60103590438654653</v>
      </c>
      <c r="R30" s="159">
        <f t="shared" si="3"/>
        <v>0.7412991943583116</v>
      </c>
      <c r="S30" s="157"/>
      <c r="T30" s="158"/>
      <c r="U30" s="159"/>
    </row>
    <row r="31" spans="1:21" x14ac:dyDescent="0.35">
      <c r="A31" t="s">
        <v>63</v>
      </c>
      <c r="B31">
        <v>33</v>
      </c>
      <c r="C31">
        <f>AVERAGE(B31:B32)</f>
        <v>33</v>
      </c>
      <c r="D31">
        <f>AVERAGE(C30:C31)</f>
        <v>26.75</v>
      </c>
      <c r="E31">
        <v>0.5</v>
      </c>
      <c r="F31">
        <f>E31</f>
        <v>0.5</v>
      </c>
      <c r="N31" s="82">
        <v>25</v>
      </c>
      <c r="O31" s="160">
        <f t="shared" si="2"/>
        <v>0.44040885044911326</v>
      </c>
      <c r="P31" s="157">
        <f t="shared" si="3"/>
        <v>0.46445349900843169</v>
      </c>
      <c r="Q31" s="158">
        <f t="shared" si="3"/>
        <v>0.56716749958199331</v>
      </c>
      <c r="R31" s="159">
        <f t="shared" si="3"/>
        <v>0.70514560603229981</v>
      </c>
      <c r="S31" s="157"/>
      <c r="T31" s="158"/>
      <c r="U31" s="159"/>
    </row>
    <row r="32" spans="1:21" x14ac:dyDescent="0.35">
      <c r="A32" t="s">
        <v>64</v>
      </c>
      <c r="B32" t="s">
        <v>70</v>
      </c>
      <c r="C32">
        <f>AVERAGE(B31:B32)</f>
        <v>33</v>
      </c>
      <c r="F32">
        <v>0</v>
      </c>
      <c r="N32" s="82">
        <v>26</v>
      </c>
      <c r="O32" s="160">
        <f t="shared" si="2"/>
        <v>0.41228031781260671</v>
      </c>
      <c r="P32" s="157">
        <f t="shared" si="3"/>
        <v>0.43478925545002967</v>
      </c>
      <c r="Q32" s="158">
        <f t="shared" si="3"/>
        <v>0.53520758116840839</v>
      </c>
      <c r="R32" s="159">
        <f t="shared" si="3"/>
        <v>0.67075524901531169</v>
      </c>
      <c r="S32" s="157"/>
      <c r="T32" s="158"/>
      <c r="U32" s="159"/>
    </row>
    <row r="33" spans="1:21" x14ac:dyDescent="0.35">
      <c r="N33" s="82">
        <v>27</v>
      </c>
      <c r="O33" s="160">
        <f t="shared" si="2"/>
        <v>0.38594833024433889</v>
      </c>
      <c r="P33" s="157">
        <f t="shared" si="3"/>
        <v>0.40701964148914582</v>
      </c>
      <c r="Q33" s="158">
        <f t="shared" si="3"/>
        <v>0.50504860583734468</v>
      </c>
      <c r="R33" s="159">
        <f t="shared" si="3"/>
        <v>0.63804212950166816</v>
      </c>
      <c r="S33" s="157"/>
      <c r="T33" s="158"/>
      <c r="U33" s="159"/>
    </row>
    <row r="34" spans="1:21" x14ac:dyDescent="0.35">
      <c r="N34" s="82">
        <v>28</v>
      </c>
      <c r="O34" s="153">
        <v>0</v>
      </c>
      <c r="P34" s="157">
        <f t="shared" si="3"/>
        <v>0.38102364877089889</v>
      </c>
      <c r="Q34" s="158">
        <f t="shared" si="3"/>
        <v>0.47658909035143865</v>
      </c>
      <c r="R34" s="159">
        <f t="shared" si="3"/>
        <v>0.60692444765308173</v>
      </c>
      <c r="S34" s="157"/>
      <c r="T34" s="158"/>
      <c r="U34" s="159"/>
    </row>
    <row r="35" spans="1:21" x14ac:dyDescent="0.35">
      <c r="N35" s="82">
        <v>29</v>
      </c>
      <c r="O35" s="160"/>
      <c r="P35" s="154">
        <v>0</v>
      </c>
      <c r="Q35" s="158">
        <f t="shared" si="3"/>
        <v>0.4497332700590867</v>
      </c>
      <c r="R35" s="159">
        <f t="shared" si="3"/>
        <v>0.57732439305645467</v>
      </c>
      <c r="S35" s="157"/>
      <c r="T35" s="158"/>
      <c r="U35" s="159"/>
    </row>
    <row r="36" spans="1:21" x14ac:dyDescent="0.35">
      <c r="N36" s="82">
        <v>30</v>
      </c>
      <c r="O36" s="160"/>
      <c r="P36" s="157"/>
      <c r="Q36" s="158">
        <f t="shared" si="3"/>
        <v>0.42439077665183672</v>
      </c>
      <c r="R36" s="159">
        <f t="shared" si="3"/>
        <v>0.54916795015731545</v>
      </c>
      <c r="S36" s="157"/>
      <c r="T36" s="158"/>
      <c r="U36" s="159"/>
    </row>
    <row r="37" spans="1:21" x14ac:dyDescent="0.35">
      <c r="N37" s="82">
        <v>31</v>
      </c>
      <c r="O37" s="160"/>
      <c r="P37" s="157"/>
      <c r="Q37" s="158">
        <f t="shared" si="3"/>
        <v>0.40047633408016781</v>
      </c>
      <c r="R37" s="159">
        <f t="shared" si="3"/>
        <v>0.52238471318237989</v>
      </c>
      <c r="S37" s="157"/>
      <c r="T37" s="158"/>
      <c r="U37" s="159"/>
    </row>
    <row r="38" spans="1:21" x14ac:dyDescent="0.35">
      <c r="N38" s="82">
        <v>32</v>
      </c>
      <c r="O38" s="160"/>
      <c r="P38" s="157"/>
      <c r="Q38" s="158">
        <f t="shared" si="3"/>
        <v>0.37790947160443211</v>
      </c>
      <c r="R38" s="159">
        <f t="shared" si="3"/>
        <v>0.49690771008844581</v>
      </c>
      <c r="S38" s="157"/>
      <c r="T38" s="158"/>
      <c r="U38" s="159"/>
    </row>
    <row r="39" spans="1:21" x14ac:dyDescent="0.35">
      <c r="A39" s="75" t="s">
        <v>59</v>
      </c>
      <c r="B39" s="75" t="s">
        <v>76</v>
      </c>
      <c r="D39" t="s">
        <v>68</v>
      </c>
      <c r="E39" t="s">
        <v>67</v>
      </c>
      <c r="N39" s="82">
        <v>33</v>
      </c>
      <c r="O39" s="160"/>
      <c r="P39" s="157"/>
      <c r="Q39" s="158">
        <f t="shared" si="3"/>
        <v>0.35661425301539063</v>
      </c>
      <c r="R39" s="159">
        <f t="shared" si="3"/>
        <v>0.47267323509739989</v>
      </c>
      <c r="S39" s="157"/>
      <c r="T39" s="158"/>
      <c r="U39" s="159"/>
    </row>
    <row r="40" spans="1:21" x14ac:dyDescent="0.35">
      <c r="A40" t="s">
        <v>60</v>
      </c>
      <c r="B40">
        <v>0</v>
      </c>
      <c r="C40">
        <v>0</v>
      </c>
      <c r="F40">
        <f>E41</f>
        <v>2</v>
      </c>
      <c r="N40" s="82">
        <v>34</v>
      </c>
      <c r="O40" s="160"/>
      <c r="P40" s="157"/>
      <c r="Q40" s="155">
        <v>0</v>
      </c>
      <c r="R40" s="159">
        <f t="shared" ref="R40:R44" si="4">R$3*EXP(R$4*$N40)</f>
        <v>0.4496206893985904</v>
      </c>
      <c r="S40" s="157"/>
      <c r="T40" s="158"/>
      <c r="U40" s="159"/>
    </row>
    <row r="41" spans="1:21" x14ac:dyDescent="0.35">
      <c r="A41" t="s">
        <v>60</v>
      </c>
      <c r="B41">
        <v>6</v>
      </c>
      <c r="C41">
        <f>AVERAGE(B41:B42)</f>
        <v>6.5</v>
      </c>
      <c r="D41">
        <f>AVERAGE(C40:C41)</f>
        <v>3.25</v>
      </c>
      <c r="E41">
        <v>2</v>
      </c>
      <c r="F41">
        <f>E41</f>
        <v>2</v>
      </c>
      <c r="N41" s="82">
        <v>35</v>
      </c>
      <c r="O41" s="160"/>
      <c r="P41" s="157"/>
      <c r="Q41" s="158"/>
      <c r="R41" s="159">
        <f t="shared" si="4"/>
        <v>0.42769242962023557</v>
      </c>
      <c r="S41" s="157"/>
      <c r="T41" s="158"/>
      <c r="U41" s="159"/>
    </row>
    <row r="42" spans="1:21" x14ac:dyDescent="0.35">
      <c r="A42" t="s">
        <v>61</v>
      </c>
      <c r="B42">
        <v>7</v>
      </c>
      <c r="C42">
        <f>AVERAGE(B41:B42)</f>
        <v>6.5</v>
      </c>
      <c r="F42">
        <f>E43</f>
        <v>1.5</v>
      </c>
      <c r="N42" s="82">
        <v>36</v>
      </c>
      <c r="O42" s="160"/>
      <c r="P42" s="157"/>
      <c r="Q42" s="158"/>
      <c r="R42" s="159">
        <f t="shared" si="4"/>
        <v>0.40683362369096876</v>
      </c>
      <c r="S42" s="157"/>
      <c r="T42" s="158"/>
      <c r="U42" s="159"/>
    </row>
    <row r="43" spans="1:21" x14ac:dyDescent="0.35">
      <c r="A43" t="s">
        <v>61</v>
      </c>
      <c r="B43">
        <v>14</v>
      </c>
      <c r="C43">
        <f>AVERAGE(B43:B44)</f>
        <v>14.5</v>
      </c>
      <c r="D43">
        <f>AVERAGE(C42:C43)</f>
        <v>10.5</v>
      </c>
      <c r="E43">
        <v>1.5</v>
      </c>
      <c r="F43">
        <f>E43</f>
        <v>1.5</v>
      </c>
      <c r="N43" s="82">
        <v>37</v>
      </c>
      <c r="O43" s="160"/>
      <c r="P43" s="157"/>
      <c r="Q43" s="158"/>
      <c r="R43" s="159">
        <f>R$3*EXP(R$4*$N43)</f>
        <v>0.38699211373110026</v>
      </c>
      <c r="S43" s="157"/>
      <c r="T43" s="158"/>
      <c r="U43" s="159"/>
    </row>
    <row r="44" spans="1:21" x14ac:dyDescent="0.35">
      <c r="A44" t="s">
        <v>62</v>
      </c>
      <c r="B44">
        <v>15</v>
      </c>
      <c r="C44">
        <f>AVERAGE(B43:B44)</f>
        <v>14.5</v>
      </c>
      <c r="F44">
        <f>E45</f>
        <v>1</v>
      </c>
      <c r="N44" s="82">
        <v>38</v>
      </c>
      <c r="O44" s="160"/>
      <c r="P44" s="157"/>
      <c r="Q44" s="158"/>
      <c r="R44" s="159">
        <f t="shared" si="4"/>
        <v>0.36811828563074933</v>
      </c>
      <c r="S44" s="157"/>
      <c r="T44" s="158"/>
      <c r="U44" s="159"/>
    </row>
    <row r="45" spans="1:21" ht="15" thickBot="1" x14ac:dyDescent="0.4">
      <c r="A45" t="s">
        <v>62</v>
      </c>
      <c r="B45">
        <v>24</v>
      </c>
      <c r="C45">
        <f>AVERAGE(B45:B46)</f>
        <v>24.5</v>
      </c>
      <c r="D45">
        <f>AVERAGE(C44:C45)</f>
        <v>19.5</v>
      </c>
      <c r="E45">
        <v>1</v>
      </c>
      <c r="F45">
        <f>E45</f>
        <v>1</v>
      </c>
      <c r="N45" s="83">
        <v>39</v>
      </c>
      <c r="O45" s="161"/>
      <c r="P45" s="162"/>
      <c r="Q45" s="163"/>
      <c r="R45" s="164">
        <v>0</v>
      </c>
      <c r="S45" s="162"/>
      <c r="T45" s="163"/>
      <c r="U45" s="164"/>
    </row>
    <row r="46" spans="1:21" x14ac:dyDescent="0.35">
      <c r="A46" t="s">
        <v>63</v>
      </c>
      <c r="B46">
        <v>25</v>
      </c>
      <c r="C46">
        <f>AVERAGE(B45:B46)</f>
        <v>24.5</v>
      </c>
      <c r="F46">
        <f>E47</f>
        <v>0.5</v>
      </c>
    </row>
    <row r="47" spans="1:21" x14ac:dyDescent="0.35">
      <c r="A47" t="s">
        <v>63</v>
      </c>
      <c r="B47">
        <v>38</v>
      </c>
      <c r="C47">
        <f>AVERAGE(B47:B48)</f>
        <v>38</v>
      </c>
      <c r="D47">
        <f>AVERAGE(C46:C47)</f>
        <v>31.25</v>
      </c>
      <c r="E47">
        <v>0.5</v>
      </c>
      <c r="F47">
        <f>E47</f>
        <v>0.5</v>
      </c>
    </row>
    <row r="48" spans="1:21" x14ac:dyDescent="0.35">
      <c r="A48" t="s">
        <v>64</v>
      </c>
      <c r="B48" t="s">
        <v>77</v>
      </c>
      <c r="C48">
        <f>AVERAGE(B47:B48)</f>
        <v>38</v>
      </c>
      <c r="F48">
        <v>0</v>
      </c>
    </row>
    <row r="54" spans="1:6" x14ac:dyDescent="0.35">
      <c r="A54" s="75" t="s">
        <v>18</v>
      </c>
      <c r="B54" s="75" t="s">
        <v>74</v>
      </c>
    </row>
    <row r="55" spans="1:6" x14ac:dyDescent="0.35">
      <c r="A55" t="s">
        <v>60</v>
      </c>
      <c r="B55">
        <v>0</v>
      </c>
      <c r="C55">
        <v>0</v>
      </c>
      <c r="F55">
        <f>E56</f>
        <v>2</v>
      </c>
    </row>
    <row r="56" spans="1:6" x14ac:dyDescent="0.35">
      <c r="A56" t="s">
        <v>60</v>
      </c>
      <c r="B56">
        <v>1</v>
      </c>
      <c r="C56">
        <f>AVERAGE(B56:B57)</f>
        <v>1.5</v>
      </c>
      <c r="D56">
        <f>AVERAGE(C55:C56)</f>
        <v>0.75</v>
      </c>
      <c r="E56">
        <v>2</v>
      </c>
      <c r="F56">
        <f>E56</f>
        <v>2</v>
      </c>
    </row>
    <row r="57" spans="1:6" x14ac:dyDescent="0.35">
      <c r="A57" t="s">
        <v>61</v>
      </c>
      <c r="B57">
        <v>2</v>
      </c>
      <c r="C57">
        <f>AVERAGE(B56:B57)</f>
        <v>1.5</v>
      </c>
      <c r="F57">
        <f>E58</f>
        <v>1.5</v>
      </c>
    </row>
    <row r="58" spans="1:6" x14ac:dyDescent="0.35">
      <c r="A58" t="s">
        <v>61</v>
      </c>
      <c r="B58">
        <v>3</v>
      </c>
      <c r="C58">
        <f>AVERAGE(B58:B59)</f>
        <v>3.5</v>
      </c>
      <c r="D58">
        <f>AVERAGE(C57:C58)</f>
        <v>2.5</v>
      </c>
      <c r="E58">
        <v>1.5</v>
      </c>
      <c r="F58">
        <f>E58</f>
        <v>1.5</v>
      </c>
    </row>
    <row r="59" spans="1:6" x14ac:dyDescent="0.35">
      <c r="A59" t="s">
        <v>62</v>
      </c>
      <c r="B59">
        <v>4</v>
      </c>
      <c r="C59">
        <f>AVERAGE(B58:B59)</f>
        <v>3.5</v>
      </c>
      <c r="F59">
        <f>E60</f>
        <v>1</v>
      </c>
    </row>
    <row r="60" spans="1:6" x14ac:dyDescent="0.35">
      <c r="A60" t="s">
        <v>62</v>
      </c>
      <c r="B60">
        <v>5</v>
      </c>
      <c r="C60">
        <f>AVERAGE(B60:B61)</f>
        <v>5.5</v>
      </c>
      <c r="D60">
        <f>AVERAGE(C59:C60)</f>
        <v>4.5</v>
      </c>
      <c r="E60">
        <v>1</v>
      </c>
      <c r="F60">
        <f>E60</f>
        <v>1</v>
      </c>
    </row>
    <row r="61" spans="1:6" x14ac:dyDescent="0.35">
      <c r="A61" t="s">
        <v>63</v>
      </c>
      <c r="B61">
        <v>6</v>
      </c>
      <c r="C61">
        <f>AVERAGE(B60:B61)</f>
        <v>5.5</v>
      </c>
      <c r="F61">
        <f>E62</f>
        <v>0.5</v>
      </c>
    </row>
    <row r="62" spans="1:6" x14ac:dyDescent="0.35">
      <c r="A62" t="s">
        <v>63</v>
      </c>
      <c r="B62">
        <v>8</v>
      </c>
      <c r="C62">
        <f>AVERAGE(B62:B63)</f>
        <v>8</v>
      </c>
      <c r="D62">
        <f>AVERAGE(C61:C62)</f>
        <v>6.75</v>
      </c>
      <c r="E62">
        <v>0.5</v>
      </c>
      <c r="F62">
        <f>E62</f>
        <v>0.5</v>
      </c>
    </row>
    <row r="63" spans="1:6" x14ac:dyDescent="0.35">
      <c r="A63" t="s">
        <v>64</v>
      </c>
      <c r="B63" t="s">
        <v>78</v>
      </c>
      <c r="C63">
        <f>AVERAGE(B62:B63)</f>
        <v>8</v>
      </c>
      <c r="F63">
        <v>0</v>
      </c>
    </row>
    <row r="73" spans="1:6" x14ac:dyDescent="0.35">
      <c r="A73" s="75" t="s">
        <v>18</v>
      </c>
      <c r="B73" s="75" t="s">
        <v>75</v>
      </c>
    </row>
    <row r="74" spans="1:6" x14ac:dyDescent="0.35">
      <c r="A74" t="s">
        <v>60</v>
      </c>
      <c r="B74">
        <v>0</v>
      </c>
      <c r="C74">
        <v>0</v>
      </c>
      <c r="F74">
        <f>E75</f>
        <v>2</v>
      </c>
    </row>
    <row r="75" spans="1:6" x14ac:dyDescent="0.35">
      <c r="A75" t="s">
        <v>60</v>
      </c>
      <c r="B75">
        <v>1</v>
      </c>
      <c r="C75">
        <f>AVERAGE(B75:B76)</f>
        <v>1.5</v>
      </c>
      <c r="D75">
        <f>AVERAGE(C74:C75)</f>
        <v>0.75</v>
      </c>
      <c r="E75">
        <v>2</v>
      </c>
      <c r="F75">
        <f>E75</f>
        <v>2</v>
      </c>
    </row>
    <row r="76" spans="1:6" x14ac:dyDescent="0.35">
      <c r="A76" t="s">
        <v>61</v>
      </c>
      <c r="B76">
        <v>2</v>
      </c>
      <c r="C76">
        <f>AVERAGE(B75:B76)</f>
        <v>1.5</v>
      </c>
      <c r="F76">
        <f>E77</f>
        <v>1.5</v>
      </c>
    </row>
    <row r="77" spans="1:6" x14ac:dyDescent="0.35">
      <c r="A77" t="s">
        <v>61</v>
      </c>
      <c r="B77">
        <v>4</v>
      </c>
      <c r="C77">
        <f>AVERAGE(B77:B78)</f>
        <v>4.5</v>
      </c>
      <c r="D77">
        <f>AVERAGE(C76:C77)</f>
        <v>3</v>
      </c>
      <c r="E77">
        <v>1.5</v>
      </c>
      <c r="F77">
        <f>E77</f>
        <v>1.5</v>
      </c>
    </row>
    <row r="78" spans="1:6" x14ac:dyDescent="0.35">
      <c r="A78" t="s">
        <v>62</v>
      </c>
      <c r="B78">
        <v>5</v>
      </c>
      <c r="C78">
        <f>AVERAGE(B77:B78)</f>
        <v>4.5</v>
      </c>
      <c r="F78">
        <f>E79</f>
        <v>1</v>
      </c>
    </row>
    <row r="79" spans="1:6" x14ac:dyDescent="0.35">
      <c r="A79" t="s">
        <v>62</v>
      </c>
      <c r="B79">
        <v>8</v>
      </c>
      <c r="C79">
        <f>AVERAGE(B79:B80)</f>
        <v>8.5</v>
      </c>
      <c r="D79">
        <f>AVERAGE(C78:C79)</f>
        <v>6.5</v>
      </c>
      <c r="E79">
        <v>1</v>
      </c>
      <c r="F79">
        <f>E79</f>
        <v>1</v>
      </c>
    </row>
    <row r="80" spans="1:6" x14ac:dyDescent="0.35">
      <c r="A80" t="s">
        <v>63</v>
      </c>
      <c r="B80">
        <v>9</v>
      </c>
      <c r="C80">
        <f>AVERAGE(B79:B80)</f>
        <v>8.5</v>
      </c>
      <c r="F80">
        <f>E81</f>
        <v>0.5</v>
      </c>
    </row>
    <row r="81" spans="1:6" x14ac:dyDescent="0.35">
      <c r="A81" t="s">
        <v>63</v>
      </c>
      <c r="B81">
        <v>13</v>
      </c>
      <c r="C81">
        <f>AVERAGE(B81:B82)</f>
        <v>13</v>
      </c>
      <c r="D81">
        <f>AVERAGE(C80:C81)</f>
        <v>10.75</v>
      </c>
      <c r="E81">
        <v>0.5</v>
      </c>
      <c r="F81">
        <f>E81</f>
        <v>0.5</v>
      </c>
    </row>
    <row r="82" spans="1:6" x14ac:dyDescent="0.35">
      <c r="A82" t="s">
        <v>64</v>
      </c>
      <c r="B82" t="s">
        <v>71</v>
      </c>
      <c r="C82">
        <f>AVERAGE(B81:B82)</f>
        <v>13</v>
      </c>
      <c r="F82">
        <v>0</v>
      </c>
    </row>
    <row r="91" spans="1:6" x14ac:dyDescent="0.35">
      <c r="A91" s="75" t="s">
        <v>18</v>
      </c>
      <c r="B91" s="75" t="s">
        <v>76</v>
      </c>
    </row>
    <row r="92" spans="1:6" x14ac:dyDescent="0.35">
      <c r="A92" t="s">
        <v>60</v>
      </c>
      <c r="B92">
        <v>0</v>
      </c>
      <c r="C92">
        <v>0</v>
      </c>
      <c r="F92">
        <f>E93</f>
        <v>2</v>
      </c>
    </row>
    <row r="93" spans="1:6" x14ac:dyDescent="0.35">
      <c r="A93" t="s">
        <v>60</v>
      </c>
      <c r="B93">
        <v>2</v>
      </c>
      <c r="C93">
        <f>AVERAGE(B93:B94)</f>
        <v>2.5</v>
      </c>
      <c r="D93">
        <f>AVERAGE(C92:C93)</f>
        <v>1.25</v>
      </c>
      <c r="E93">
        <v>2</v>
      </c>
      <c r="F93">
        <f>E93</f>
        <v>2</v>
      </c>
    </row>
    <row r="94" spans="1:6" x14ac:dyDescent="0.35">
      <c r="A94" t="s">
        <v>61</v>
      </c>
      <c r="B94">
        <v>3</v>
      </c>
      <c r="C94">
        <f>AVERAGE(B93:B94)</f>
        <v>2.5</v>
      </c>
      <c r="F94">
        <f>E95</f>
        <v>1.5</v>
      </c>
    </row>
    <row r="95" spans="1:6" x14ac:dyDescent="0.35">
      <c r="A95" t="s">
        <v>61</v>
      </c>
      <c r="B95">
        <v>6</v>
      </c>
      <c r="C95">
        <f>AVERAGE(B95:B96)</f>
        <v>6.5</v>
      </c>
      <c r="D95">
        <f>AVERAGE(C94:C95)</f>
        <v>4.5</v>
      </c>
      <c r="E95">
        <v>1.5</v>
      </c>
      <c r="F95">
        <f>E95</f>
        <v>1.5</v>
      </c>
    </row>
    <row r="96" spans="1:6" x14ac:dyDescent="0.35">
      <c r="A96" t="s">
        <v>62</v>
      </c>
      <c r="B96">
        <v>7</v>
      </c>
      <c r="C96">
        <f>AVERAGE(B95:B96)</f>
        <v>6.5</v>
      </c>
      <c r="F96">
        <f>E97</f>
        <v>1</v>
      </c>
    </row>
    <row r="97" spans="1:6" x14ac:dyDescent="0.35">
      <c r="A97" t="s">
        <v>62</v>
      </c>
      <c r="B97">
        <v>12</v>
      </c>
      <c r="C97">
        <f>AVERAGE(B97:B98)</f>
        <v>12.5</v>
      </c>
      <c r="D97">
        <f>AVERAGE(C96:C97)</f>
        <v>9.5</v>
      </c>
      <c r="E97">
        <v>1</v>
      </c>
      <c r="F97">
        <f>E97</f>
        <v>1</v>
      </c>
    </row>
    <row r="98" spans="1:6" x14ac:dyDescent="0.35">
      <c r="A98" t="s">
        <v>63</v>
      </c>
      <c r="B98">
        <v>13</v>
      </c>
      <c r="C98">
        <f>AVERAGE(B97:B98)</f>
        <v>12.5</v>
      </c>
      <c r="F98">
        <f>E99</f>
        <v>0.5</v>
      </c>
    </row>
    <row r="99" spans="1:6" x14ac:dyDescent="0.35">
      <c r="A99" t="s">
        <v>63</v>
      </c>
      <c r="B99">
        <v>20</v>
      </c>
      <c r="C99">
        <f>AVERAGE(B99:B100)</f>
        <v>20</v>
      </c>
      <c r="D99">
        <f>AVERAGE(C98:C99)</f>
        <v>16.25</v>
      </c>
      <c r="E99">
        <v>0.5</v>
      </c>
      <c r="F99">
        <f>E99</f>
        <v>0.5</v>
      </c>
    </row>
    <row r="100" spans="1:6" x14ac:dyDescent="0.35">
      <c r="A100" t="s">
        <v>64</v>
      </c>
      <c r="B100" t="s">
        <v>79</v>
      </c>
      <c r="C100">
        <f>AVERAGE(B99:B100)</f>
        <v>20</v>
      </c>
      <c r="F100">
        <v>0</v>
      </c>
    </row>
    <row r="107" spans="1:6" x14ac:dyDescent="0.35">
      <c r="A107" s="75"/>
      <c r="B107" s="75" t="s">
        <v>72</v>
      </c>
    </row>
    <row r="108" spans="1:6" x14ac:dyDescent="0.35">
      <c r="A108" t="s">
        <v>60</v>
      </c>
      <c r="B108">
        <v>0</v>
      </c>
      <c r="C108">
        <v>0</v>
      </c>
      <c r="E108">
        <v>2</v>
      </c>
      <c r="F108">
        <f>E109</f>
        <v>2</v>
      </c>
    </row>
    <row r="109" spans="1:6" x14ac:dyDescent="0.35">
      <c r="B109">
        <v>4</v>
      </c>
      <c r="C109">
        <v>4.5</v>
      </c>
      <c r="D109">
        <f>AVERAGE(C108:C109)</f>
        <v>2.25</v>
      </c>
      <c r="E109">
        <v>2</v>
      </c>
      <c r="F109">
        <f>E109</f>
        <v>2</v>
      </c>
    </row>
    <row r="110" spans="1:6" x14ac:dyDescent="0.35">
      <c r="A110" t="s">
        <v>61</v>
      </c>
      <c r="B110">
        <v>5</v>
      </c>
      <c r="C110">
        <v>4.5</v>
      </c>
      <c r="E110">
        <v>1.5</v>
      </c>
      <c r="F110">
        <f>E111</f>
        <v>1.5</v>
      </c>
    </row>
    <row r="111" spans="1:6" x14ac:dyDescent="0.35">
      <c r="B111">
        <v>7</v>
      </c>
      <c r="C111">
        <v>7.5</v>
      </c>
      <c r="D111">
        <f>AVERAGE(C110:C111)</f>
        <v>6</v>
      </c>
      <c r="E111">
        <v>1.5</v>
      </c>
      <c r="F111">
        <f>E111</f>
        <v>1.5</v>
      </c>
    </row>
    <row r="112" spans="1:6" x14ac:dyDescent="0.35">
      <c r="A112" t="s">
        <v>62</v>
      </c>
      <c r="B112">
        <v>8</v>
      </c>
      <c r="C112">
        <v>7.5</v>
      </c>
      <c r="E112">
        <v>1</v>
      </c>
      <c r="F112">
        <f>E113</f>
        <v>1</v>
      </c>
    </row>
    <row r="113" spans="1:6" x14ac:dyDescent="0.35">
      <c r="B113">
        <v>18</v>
      </c>
      <c r="C113">
        <v>18.5</v>
      </c>
      <c r="D113">
        <f>AVERAGE(C112:C113)</f>
        <v>13</v>
      </c>
      <c r="E113">
        <v>1</v>
      </c>
      <c r="F113">
        <f>E113</f>
        <v>1</v>
      </c>
    </row>
    <row r="114" spans="1:6" x14ac:dyDescent="0.35">
      <c r="A114" t="s">
        <v>63</v>
      </c>
      <c r="B114">
        <v>19</v>
      </c>
      <c r="C114">
        <v>18.5</v>
      </c>
      <c r="E114">
        <v>0.5</v>
      </c>
      <c r="F114">
        <f>E115</f>
        <v>0.5</v>
      </c>
    </row>
    <row r="115" spans="1:6" x14ac:dyDescent="0.35">
      <c r="B115">
        <v>27</v>
      </c>
      <c r="C115">
        <v>27.5</v>
      </c>
      <c r="D115">
        <f>AVERAGE(C114:C115)</f>
        <v>23</v>
      </c>
      <c r="E115">
        <v>0.5</v>
      </c>
      <c r="F115">
        <f>E115</f>
        <v>0.5</v>
      </c>
    </row>
    <row r="116" spans="1:6" x14ac:dyDescent="0.35">
      <c r="A116" t="s">
        <v>64</v>
      </c>
      <c r="B116">
        <v>28</v>
      </c>
      <c r="C116">
        <v>27.5</v>
      </c>
      <c r="F116">
        <v>0</v>
      </c>
    </row>
    <row r="117" spans="1:6" x14ac:dyDescent="0.35">
      <c r="B117" t="s">
        <v>69</v>
      </c>
      <c r="C117" t="s">
        <v>69</v>
      </c>
      <c r="E117">
        <v>0</v>
      </c>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E41" sqref="E41"/>
    </sheetView>
  </sheetViews>
  <sheetFormatPr baseColWidth="10" defaultRowHeight="14.5" x14ac:dyDescent="0.35"/>
  <sheetData>
    <row r="1" spans="1:2" x14ac:dyDescent="0.35">
      <c r="A1" s="134" t="s">
        <v>94</v>
      </c>
      <c r="B1">
        <v>1</v>
      </c>
    </row>
    <row r="2" spans="1:2" x14ac:dyDescent="0.35">
      <c r="A2" s="134" t="s">
        <v>149</v>
      </c>
      <c r="B2" s="134">
        <v>2</v>
      </c>
    </row>
    <row r="3" spans="1:2" x14ac:dyDescent="0.35">
      <c r="A3" s="134" t="s">
        <v>95</v>
      </c>
      <c r="B3" s="134">
        <v>3</v>
      </c>
    </row>
    <row r="4" spans="1:2" x14ac:dyDescent="0.35">
      <c r="A4" s="134" t="s">
        <v>96</v>
      </c>
      <c r="B4" s="134">
        <v>4</v>
      </c>
    </row>
    <row r="5" spans="1:2" x14ac:dyDescent="0.35">
      <c r="A5" s="134" t="s">
        <v>97</v>
      </c>
      <c r="B5" s="134">
        <v>5</v>
      </c>
    </row>
    <row r="6" spans="1:2" x14ac:dyDescent="0.35">
      <c r="A6" s="134" t="s">
        <v>98</v>
      </c>
      <c r="B6" s="134">
        <v>6</v>
      </c>
    </row>
    <row r="7" spans="1:2" x14ac:dyDescent="0.35">
      <c r="A7" t="s">
        <v>89</v>
      </c>
      <c r="B7">
        <v>7</v>
      </c>
    </row>
    <row r="8" spans="1:2" x14ac:dyDescent="0.35">
      <c r="A8" s="142" t="s">
        <v>90</v>
      </c>
      <c r="B8" s="142">
        <v>8</v>
      </c>
    </row>
    <row r="9" spans="1:2" x14ac:dyDescent="0.35">
      <c r="A9" s="142" t="s">
        <v>99</v>
      </c>
      <c r="B9" s="142">
        <v>9</v>
      </c>
    </row>
    <row r="10" spans="1:2" x14ac:dyDescent="0.35">
      <c r="A10" s="142" t="s">
        <v>91</v>
      </c>
      <c r="B10" s="142">
        <v>10</v>
      </c>
    </row>
    <row r="11" spans="1:2" x14ac:dyDescent="0.35">
      <c r="A11" s="142" t="s">
        <v>100</v>
      </c>
      <c r="B11" s="142">
        <v>11</v>
      </c>
    </row>
    <row r="12" spans="1:2" x14ac:dyDescent="0.35">
      <c r="A12" t="s">
        <v>101</v>
      </c>
      <c r="B12">
        <v>12</v>
      </c>
    </row>
    <row r="13" spans="1:2" x14ac:dyDescent="0.35">
      <c r="A13" t="s">
        <v>102</v>
      </c>
      <c r="B13">
        <v>13</v>
      </c>
    </row>
    <row r="14" spans="1:2" x14ac:dyDescent="0.35">
      <c r="A14" t="s">
        <v>103</v>
      </c>
      <c r="B14">
        <v>14</v>
      </c>
    </row>
    <row r="15" spans="1:2" x14ac:dyDescent="0.35">
      <c r="A15" t="s">
        <v>92</v>
      </c>
      <c r="B15">
        <v>15</v>
      </c>
    </row>
    <row r="16" spans="1:2" x14ac:dyDescent="0.35">
      <c r="A16" t="s">
        <v>93</v>
      </c>
      <c r="B16">
        <v>16</v>
      </c>
    </row>
    <row r="17" spans="1:2" x14ac:dyDescent="0.35">
      <c r="A17" t="s">
        <v>104</v>
      </c>
      <c r="B17">
        <v>17</v>
      </c>
    </row>
    <row r="18" spans="1:2" x14ac:dyDescent="0.35">
      <c r="A18" t="s">
        <v>105</v>
      </c>
      <c r="B18">
        <v>18</v>
      </c>
    </row>
    <row r="19" spans="1:2" x14ac:dyDescent="0.35">
      <c r="A19" t="s">
        <v>106</v>
      </c>
      <c r="B19">
        <v>19</v>
      </c>
    </row>
    <row r="20" spans="1:2" x14ac:dyDescent="0.35">
      <c r="A20" t="s">
        <v>107</v>
      </c>
      <c r="B20">
        <v>20</v>
      </c>
    </row>
    <row r="21" spans="1:2" x14ac:dyDescent="0.35">
      <c r="A21" s="142" t="s">
        <v>108</v>
      </c>
      <c r="B21" s="142">
        <v>22</v>
      </c>
    </row>
    <row r="22" spans="1:2" x14ac:dyDescent="0.35">
      <c r="A22" s="142" t="s">
        <v>110</v>
      </c>
      <c r="B22" s="142">
        <v>23</v>
      </c>
    </row>
    <row r="23" spans="1:2" x14ac:dyDescent="0.35">
      <c r="A23" s="142" t="s">
        <v>111</v>
      </c>
      <c r="B23" s="142">
        <v>24</v>
      </c>
    </row>
    <row r="24" spans="1:2" x14ac:dyDescent="0.35">
      <c r="A24" t="s">
        <v>129</v>
      </c>
    </row>
    <row r="25" spans="1:2" x14ac:dyDescent="0.35">
      <c r="A25" t="s">
        <v>130</v>
      </c>
    </row>
    <row r="26" spans="1:2" x14ac:dyDescent="0.35">
      <c r="A26" t="s">
        <v>131</v>
      </c>
    </row>
    <row r="27" spans="1:2" x14ac:dyDescent="0.35">
      <c r="A27" t="s">
        <v>138</v>
      </c>
    </row>
    <row r="28" spans="1:2" x14ac:dyDescent="0.35">
      <c r="A28" s="142" t="s">
        <v>139</v>
      </c>
      <c r="B28" s="142"/>
    </row>
    <row r="31" spans="1:2" x14ac:dyDescent="0.35">
      <c r="A31" s="165" t="s">
        <v>109</v>
      </c>
      <c r="B31" s="165">
        <v>99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DüngEmpf</vt:lpstr>
      <vt:lpstr>1 Nährstoffe Entzug</vt:lpstr>
      <vt:lpstr>Heft10 Tab7</vt:lpstr>
      <vt:lpstr>2 Fakt Mg K P</vt:lpstr>
      <vt:lpstr>Liste Fruchtarten</vt:lpstr>
      <vt:lpstr>DüngEmpf!Druckbereich</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Jacobi, Dr. Fabian (LHL)</dc:creator>
  <cp:lastModifiedBy>Jacobi, Dr. Fabian (LHL)</cp:lastModifiedBy>
  <cp:lastPrinted>2024-05-23T08:31:56Z</cp:lastPrinted>
  <dcterms:created xsi:type="dcterms:W3CDTF">2023-08-14T09:27:34Z</dcterms:created>
  <dcterms:modified xsi:type="dcterms:W3CDTF">2024-05-23T08:38:52Z</dcterms:modified>
</cp:coreProperties>
</file>